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3.00 PIA § 118\4.73.100 Landesvereinbarung\Verhandlungen\2023-07-18\2023-08-21-4.nachtrag\"/>
    </mc:Choice>
  </mc:AlternateContent>
  <bookViews>
    <workbookView xWindow="0" yWindow="0" windowWidth="19200" windowHeight="7050" activeTab="1"/>
  </bookViews>
  <sheets>
    <sheet name="Erwachsenenpsychiatrie" sheetId="2" r:id="rId1"/>
    <sheet name="Kinder- und Jugendpsychiatrie" sheetId="4" r:id="rId2"/>
  </sheets>
  <definedNames>
    <definedName name="_xlnm.Print_Area" localSheetId="0">Erwachsenenpsychiatrie!$A$1:$R$208</definedName>
    <definedName name="_xlnm.Print_Area" localSheetId="1">'Kinder- und Jugendpsychiatrie'!$A$1:$P$199</definedName>
    <definedName name="_xlnm.Print_Titles" localSheetId="0">Erwachsenenpsychiatrie!$1:$4</definedName>
    <definedName name="_xlnm.Print_Titles" localSheetId="1">'Kinder- und Jugendpsychiatrie'!$1:$4</definedName>
  </definedNames>
  <calcPr calcId="162913" iterateDelta="1E-4"/>
</workbook>
</file>

<file path=xl/calcChain.xml><?xml version="1.0" encoding="utf-8"?>
<calcChain xmlns="http://schemas.openxmlformats.org/spreadsheetml/2006/main">
  <c r="H167" i="4" l="1"/>
  <c r="G167" i="4" l="1"/>
  <c r="G165" i="4"/>
  <c r="G164" i="4"/>
  <c r="G140" i="4"/>
  <c r="G141" i="4"/>
  <c r="G142" i="4"/>
  <c r="G143" i="4"/>
  <c r="G144" i="4"/>
  <c r="G145" i="4"/>
  <c r="G146" i="4"/>
  <c r="G147" i="4"/>
  <c r="G148" i="4"/>
  <c r="G149" i="4"/>
  <c r="G150" i="4"/>
  <c r="G151" i="4"/>
  <c r="G152" i="4"/>
  <c r="G153" i="4"/>
  <c r="G154" i="4"/>
  <c r="G155" i="4"/>
  <c r="G156" i="4"/>
  <c r="G157" i="4"/>
  <c r="G158" i="4"/>
  <c r="G159" i="4"/>
  <c r="G160" i="4"/>
  <c r="G161" i="4"/>
  <c r="G162" i="4"/>
  <c r="G139" i="4"/>
  <c r="G117" i="4"/>
  <c r="G118" i="4"/>
  <c r="G119" i="4"/>
  <c r="G120" i="4"/>
  <c r="G121" i="4"/>
  <c r="G122" i="4"/>
  <c r="G123" i="4"/>
  <c r="G124" i="4"/>
  <c r="G125" i="4"/>
  <c r="G126" i="4"/>
  <c r="G127" i="4"/>
  <c r="G128" i="4"/>
  <c r="G129" i="4"/>
  <c r="G130" i="4"/>
  <c r="G131" i="4"/>
  <c r="G132" i="4"/>
  <c r="G133" i="4"/>
  <c r="G134" i="4"/>
  <c r="G135" i="4"/>
  <c r="G136" i="4"/>
  <c r="G137" i="4"/>
  <c r="G116" i="4"/>
  <c r="G94" i="4"/>
  <c r="G95" i="4"/>
  <c r="G96" i="4"/>
  <c r="G97" i="4"/>
  <c r="G98" i="4"/>
  <c r="G99" i="4"/>
  <c r="G100" i="4"/>
  <c r="G101" i="4"/>
  <c r="G102" i="4"/>
  <c r="G103" i="4"/>
  <c r="G104" i="4"/>
  <c r="G105" i="4"/>
  <c r="G106" i="4"/>
  <c r="G107" i="4"/>
  <c r="G108" i="4"/>
  <c r="G109" i="4"/>
  <c r="G110" i="4"/>
  <c r="G111" i="4"/>
  <c r="G112" i="4"/>
  <c r="G113" i="4"/>
  <c r="G114" i="4"/>
  <c r="G90" i="4"/>
  <c r="G91" i="4"/>
  <c r="G92" i="4"/>
  <c r="G93" i="4"/>
  <c r="G89" i="4"/>
  <c r="G8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57" i="4"/>
  <c r="G55"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7" i="4"/>
  <c r="G51" i="4"/>
  <c r="G6" i="4"/>
  <c r="J165" i="2"/>
  <c r="J169" i="2"/>
  <c r="J173" i="2"/>
  <c r="J161" i="2"/>
  <c r="J159" i="2"/>
  <c r="J158" i="2"/>
  <c r="J134" i="2"/>
  <c r="J135" i="2"/>
  <c r="J136" i="2"/>
  <c r="J137" i="2"/>
  <c r="J138" i="2"/>
  <c r="J139" i="2"/>
  <c r="J140" i="2"/>
  <c r="J141" i="2"/>
  <c r="J142" i="2"/>
  <c r="J143" i="2"/>
  <c r="J144" i="2"/>
  <c r="J145" i="2"/>
  <c r="J146" i="2"/>
  <c r="J147" i="2"/>
  <c r="J148" i="2"/>
  <c r="J149" i="2"/>
  <c r="J150" i="2"/>
  <c r="J151" i="2"/>
  <c r="J152" i="2"/>
  <c r="J153" i="2"/>
  <c r="J154" i="2"/>
  <c r="J155" i="2"/>
  <c r="J156" i="2"/>
  <c r="J133" i="2"/>
  <c r="J115" i="2"/>
  <c r="J116" i="2"/>
  <c r="J117" i="2"/>
  <c r="J118" i="2"/>
  <c r="J119" i="2"/>
  <c r="J120" i="2"/>
  <c r="J121" i="2"/>
  <c r="J122" i="2"/>
  <c r="J123" i="2"/>
  <c r="J124" i="2"/>
  <c r="J125" i="2"/>
  <c r="J126" i="2"/>
  <c r="J127" i="2"/>
  <c r="J128" i="2"/>
  <c r="J129" i="2"/>
  <c r="J130" i="2"/>
  <c r="J131" i="2"/>
  <c r="J110" i="2"/>
  <c r="J111" i="2"/>
  <c r="J112" i="2"/>
  <c r="J113" i="2"/>
  <c r="J114" i="2"/>
  <c r="J109" i="2"/>
  <c r="J86" i="2"/>
  <c r="J87" i="2"/>
  <c r="J88" i="2"/>
  <c r="J89" i="2"/>
  <c r="J90" i="2"/>
  <c r="J91" i="2"/>
  <c r="J92" i="2"/>
  <c r="J93" i="2"/>
  <c r="J94" i="2"/>
  <c r="J95" i="2"/>
  <c r="J96" i="2"/>
  <c r="J97" i="2"/>
  <c r="J98" i="2"/>
  <c r="J99" i="2"/>
  <c r="J100" i="2"/>
  <c r="J101" i="2"/>
  <c r="J102" i="2"/>
  <c r="J103" i="2"/>
  <c r="J104" i="2"/>
  <c r="J105" i="2"/>
  <c r="J106" i="2"/>
  <c r="J107" i="2"/>
  <c r="J85" i="2"/>
  <c r="J83" i="2"/>
  <c r="J57" i="2"/>
  <c r="J58" i="2"/>
  <c r="J59" i="2"/>
  <c r="J60" i="2"/>
  <c r="J61" i="2"/>
  <c r="J62" i="2"/>
  <c r="J63" i="2"/>
  <c r="J64" i="2"/>
  <c r="J65" i="2"/>
  <c r="J66" i="2"/>
  <c r="J67" i="2"/>
  <c r="J68" i="2"/>
  <c r="J69" i="2"/>
  <c r="J70" i="2"/>
  <c r="J71" i="2"/>
  <c r="J72" i="2"/>
  <c r="J73" i="2"/>
  <c r="J74" i="2"/>
  <c r="J75" i="2"/>
  <c r="J76" i="2"/>
  <c r="J77" i="2"/>
  <c r="J78" i="2"/>
  <c r="J79" i="2"/>
  <c r="J80" i="2"/>
  <c r="J81" i="2"/>
  <c r="J82" i="2"/>
  <c r="J56" i="2"/>
  <c r="J54"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40" i="2"/>
  <c r="J44" i="2"/>
  <c r="J48" i="2"/>
  <c r="J52" i="2"/>
  <c r="J53" i="2"/>
  <c r="J6" i="2"/>
  <c r="F167" i="4" l="1"/>
  <c r="F165" i="4"/>
  <c r="F164" i="4"/>
  <c r="F140" i="4"/>
  <c r="F141" i="4"/>
  <c r="F142" i="4"/>
  <c r="F143" i="4"/>
  <c r="F144" i="4"/>
  <c r="F145" i="4"/>
  <c r="F146" i="4"/>
  <c r="F147" i="4"/>
  <c r="F148" i="4"/>
  <c r="F149" i="4"/>
  <c r="F150" i="4"/>
  <c r="F151" i="4"/>
  <c r="F152" i="4"/>
  <c r="F153" i="4"/>
  <c r="F154" i="4"/>
  <c r="F155" i="4"/>
  <c r="F156" i="4"/>
  <c r="F157" i="4"/>
  <c r="F158" i="4"/>
  <c r="F159" i="4"/>
  <c r="F160" i="4"/>
  <c r="F161" i="4"/>
  <c r="F162" i="4"/>
  <c r="F139" i="4"/>
  <c r="F117" i="4"/>
  <c r="F118" i="4"/>
  <c r="F119" i="4"/>
  <c r="F120" i="4"/>
  <c r="F121" i="4"/>
  <c r="F122" i="4"/>
  <c r="F123" i="4"/>
  <c r="F124" i="4"/>
  <c r="F125" i="4"/>
  <c r="F126" i="4"/>
  <c r="F127" i="4"/>
  <c r="F128" i="4"/>
  <c r="F129" i="4"/>
  <c r="F130" i="4"/>
  <c r="F131" i="4"/>
  <c r="F132" i="4"/>
  <c r="F133" i="4"/>
  <c r="F134" i="4"/>
  <c r="F135" i="4"/>
  <c r="F136" i="4"/>
  <c r="F137" i="4"/>
  <c r="F116" i="4"/>
  <c r="F90" i="4"/>
  <c r="F91" i="4"/>
  <c r="F92" i="4"/>
  <c r="F93" i="4"/>
  <c r="F94" i="4"/>
  <c r="F95" i="4"/>
  <c r="F96" i="4"/>
  <c r="F97" i="4"/>
  <c r="F98" i="4"/>
  <c r="F99" i="4"/>
  <c r="F100" i="4"/>
  <c r="F101" i="4"/>
  <c r="F102" i="4"/>
  <c r="F103" i="4"/>
  <c r="F104" i="4"/>
  <c r="F105" i="4"/>
  <c r="F106" i="4"/>
  <c r="F107" i="4"/>
  <c r="F108" i="4"/>
  <c r="F109" i="4"/>
  <c r="F110" i="4"/>
  <c r="F111" i="4"/>
  <c r="F112" i="4"/>
  <c r="F113" i="4"/>
  <c r="F114" i="4"/>
  <c r="F89" i="4"/>
  <c r="F8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57" i="4"/>
  <c r="F55" i="4"/>
  <c r="F42" i="4"/>
  <c r="F43" i="4"/>
  <c r="F47" i="4"/>
  <c r="F51" i="4"/>
  <c r="F41"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6" i="4"/>
  <c r="K53" i="2"/>
  <c r="H165" i="4"/>
  <c r="H164" i="4"/>
  <c r="H140" i="4"/>
  <c r="H141" i="4"/>
  <c r="H142" i="4"/>
  <c r="H143" i="4"/>
  <c r="H144" i="4"/>
  <c r="H145" i="4"/>
  <c r="H146" i="4"/>
  <c r="H147" i="4"/>
  <c r="H148" i="4"/>
  <c r="H149" i="4"/>
  <c r="H150" i="4"/>
  <c r="H151" i="4"/>
  <c r="H152" i="4"/>
  <c r="H153" i="4"/>
  <c r="H154" i="4"/>
  <c r="H155" i="4"/>
  <c r="H156" i="4"/>
  <c r="H157" i="4"/>
  <c r="H158" i="4"/>
  <c r="H159" i="4"/>
  <c r="H160" i="4"/>
  <c r="H161" i="4"/>
  <c r="H162" i="4"/>
  <c r="H139" i="4"/>
  <c r="H117" i="4"/>
  <c r="H118" i="4"/>
  <c r="H119" i="4"/>
  <c r="H120" i="4"/>
  <c r="H121" i="4"/>
  <c r="H122" i="4"/>
  <c r="H123" i="4"/>
  <c r="H124" i="4"/>
  <c r="H125" i="4"/>
  <c r="H126" i="4"/>
  <c r="H127" i="4"/>
  <c r="H128" i="4"/>
  <c r="H129" i="4"/>
  <c r="H130" i="4"/>
  <c r="H131" i="4"/>
  <c r="H132" i="4"/>
  <c r="H133" i="4"/>
  <c r="H134" i="4"/>
  <c r="H135" i="4"/>
  <c r="H136" i="4"/>
  <c r="H137" i="4"/>
  <c r="H116" i="4"/>
  <c r="H90" i="4"/>
  <c r="H91" i="4"/>
  <c r="H92" i="4"/>
  <c r="H93" i="4"/>
  <c r="H94" i="4"/>
  <c r="H95" i="4"/>
  <c r="H96" i="4"/>
  <c r="H97" i="4"/>
  <c r="H98" i="4"/>
  <c r="H99" i="4"/>
  <c r="H100" i="4"/>
  <c r="H101" i="4"/>
  <c r="H102" i="4"/>
  <c r="H103" i="4"/>
  <c r="H104" i="4"/>
  <c r="H105" i="4"/>
  <c r="H106" i="4"/>
  <c r="H107" i="4"/>
  <c r="H108" i="4"/>
  <c r="H109" i="4"/>
  <c r="H110" i="4"/>
  <c r="H111" i="4"/>
  <c r="H112" i="4"/>
  <c r="H113" i="4"/>
  <c r="H114" i="4"/>
  <c r="H89" i="4"/>
  <c r="H8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57" i="4"/>
  <c r="H55" i="4"/>
  <c r="H42" i="4"/>
  <c r="H43" i="4"/>
  <c r="H47" i="4"/>
  <c r="H51" i="4"/>
  <c r="H41"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6" i="4"/>
  <c r="K165" i="2"/>
  <c r="K169" i="2"/>
  <c r="K173" i="2"/>
  <c r="K161" i="2"/>
  <c r="K159" i="2"/>
  <c r="K158" i="2"/>
  <c r="K134" i="2"/>
  <c r="K135" i="2"/>
  <c r="K136" i="2"/>
  <c r="K137" i="2"/>
  <c r="K138" i="2"/>
  <c r="K139" i="2"/>
  <c r="K140" i="2"/>
  <c r="K141" i="2"/>
  <c r="K142" i="2"/>
  <c r="K143" i="2"/>
  <c r="K144" i="2"/>
  <c r="K145" i="2"/>
  <c r="K146" i="2"/>
  <c r="K147" i="2"/>
  <c r="K148" i="2"/>
  <c r="K149" i="2"/>
  <c r="K150" i="2"/>
  <c r="K151" i="2"/>
  <c r="K152" i="2"/>
  <c r="K153" i="2"/>
  <c r="K154" i="2"/>
  <c r="K155" i="2"/>
  <c r="K156" i="2"/>
  <c r="K133" i="2"/>
  <c r="K130" i="2"/>
  <c r="K131" i="2"/>
  <c r="K126" i="2"/>
  <c r="K127" i="2"/>
  <c r="K128" i="2"/>
  <c r="K129" i="2"/>
  <c r="K110" i="2"/>
  <c r="K111" i="2"/>
  <c r="K112" i="2"/>
  <c r="K113" i="2"/>
  <c r="K114" i="2"/>
  <c r="K115" i="2"/>
  <c r="K116" i="2"/>
  <c r="K117" i="2"/>
  <c r="K118" i="2"/>
  <c r="K119" i="2"/>
  <c r="K120" i="2"/>
  <c r="K121" i="2"/>
  <c r="K122" i="2"/>
  <c r="K123" i="2"/>
  <c r="K124" i="2"/>
  <c r="K125" i="2"/>
  <c r="K109" i="2"/>
  <c r="K89" i="2"/>
  <c r="K90" i="2"/>
  <c r="K91" i="2"/>
  <c r="K92" i="2"/>
  <c r="K93" i="2"/>
  <c r="K94" i="2"/>
  <c r="K95" i="2"/>
  <c r="K96" i="2"/>
  <c r="K97" i="2"/>
  <c r="K98" i="2"/>
  <c r="K99" i="2"/>
  <c r="K100" i="2"/>
  <c r="K101" i="2"/>
  <c r="K102" i="2"/>
  <c r="K103" i="2"/>
  <c r="K104" i="2"/>
  <c r="K105" i="2"/>
  <c r="K106" i="2"/>
  <c r="K107" i="2"/>
  <c r="K86" i="2"/>
  <c r="K87" i="2"/>
  <c r="K88" i="2"/>
  <c r="K85" i="2"/>
  <c r="K83" i="2"/>
  <c r="K59" i="2"/>
  <c r="K60" i="2"/>
  <c r="K61" i="2"/>
  <c r="K62" i="2"/>
  <c r="K63" i="2"/>
  <c r="K64" i="2"/>
  <c r="K65" i="2"/>
  <c r="K66" i="2"/>
  <c r="K67" i="2"/>
  <c r="K68" i="2"/>
  <c r="K69" i="2"/>
  <c r="K70" i="2"/>
  <c r="K71" i="2"/>
  <c r="K72" i="2"/>
  <c r="K73" i="2"/>
  <c r="K74" i="2"/>
  <c r="K75" i="2"/>
  <c r="K76" i="2"/>
  <c r="K77" i="2"/>
  <c r="K78" i="2"/>
  <c r="K79" i="2"/>
  <c r="K80" i="2"/>
  <c r="K81" i="2"/>
  <c r="K82" i="2"/>
  <c r="K57" i="2"/>
  <c r="K58" i="2"/>
  <c r="K56" i="2"/>
  <c r="K54" i="2"/>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40" i="2"/>
  <c r="K44" i="2"/>
  <c r="K48" i="2"/>
  <c r="K52" i="2"/>
  <c r="K6" i="2"/>
  <c r="I54" i="2" l="1"/>
  <c r="I165" i="2"/>
  <c r="I169" i="2"/>
  <c r="I173" i="2"/>
  <c r="I161" i="2"/>
  <c r="I159" i="2"/>
  <c r="I158" i="2"/>
  <c r="I134" i="2"/>
  <c r="I135" i="2"/>
  <c r="I136" i="2"/>
  <c r="I137" i="2"/>
  <c r="I138" i="2"/>
  <c r="I139" i="2"/>
  <c r="I140" i="2"/>
  <c r="I141" i="2"/>
  <c r="I142" i="2"/>
  <c r="I143" i="2"/>
  <c r="I144" i="2"/>
  <c r="I145" i="2"/>
  <c r="I146" i="2"/>
  <c r="I147" i="2"/>
  <c r="I148" i="2"/>
  <c r="I149" i="2"/>
  <c r="I150" i="2"/>
  <c r="I151" i="2"/>
  <c r="I152" i="2"/>
  <c r="I153" i="2"/>
  <c r="I154" i="2"/>
  <c r="I155" i="2"/>
  <c r="I156" i="2"/>
  <c r="I133" i="2"/>
  <c r="I110" i="2"/>
  <c r="I111" i="2"/>
  <c r="I112" i="2"/>
  <c r="I113" i="2"/>
  <c r="I114" i="2"/>
  <c r="I115" i="2"/>
  <c r="I116" i="2"/>
  <c r="I117" i="2"/>
  <c r="I118" i="2"/>
  <c r="I119" i="2"/>
  <c r="I120" i="2"/>
  <c r="I121" i="2"/>
  <c r="I122" i="2"/>
  <c r="I123" i="2"/>
  <c r="I124" i="2"/>
  <c r="I125" i="2"/>
  <c r="I126" i="2"/>
  <c r="I127" i="2"/>
  <c r="I128" i="2"/>
  <c r="I129" i="2"/>
  <c r="I130" i="2"/>
  <c r="I131" i="2"/>
  <c r="I109" i="2"/>
  <c r="I86" i="2"/>
  <c r="I87" i="2"/>
  <c r="I88" i="2"/>
  <c r="I89" i="2"/>
  <c r="I90" i="2"/>
  <c r="I91" i="2"/>
  <c r="I92" i="2"/>
  <c r="I93" i="2"/>
  <c r="I94" i="2"/>
  <c r="I95" i="2"/>
  <c r="I96" i="2"/>
  <c r="I97" i="2"/>
  <c r="I98" i="2"/>
  <c r="I99" i="2"/>
  <c r="I100" i="2"/>
  <c r="I101" i="2"/>
  <c r="I102" i="2"/>
  <c r="I103" i="2"/>
  <c r="I104" i="2"/>
  <c r="I105" i="2"/>
  <c r="I106" i="2"/>
  <c r="I107" i="2"/>
  <c r="I85" i="2"/>
  <c r="I83" i="2"/>
  <c r="I57" i="2"/>
  <c r="I58" i="2"/>
  <c r="I59" i="2"/>
  <c r="I60" i="2"/>
  <c r="I61" i="2"/>
  <c r="I62" i="2"/>
  <c r="I63" i="2"/>
  <c r="I64" i="2"/>
  <c r="I65" i="2"/>
  <c r="I66" i="2"/>
  <c r="I67" i="2"/>
  <c r="I68" i="2"/>
  <c r="I69" i="2"/>
  <c r="I70" i="2"/>
  <c r="I71" i="2"/>
  <c r="I72" i="2"/>
  <c r="I73" i="2"/>
  <c r="I74" i="2"/>
  <c r="I75" i="2"/>
  <c r="I76" i="2"/>
  <c r="I77" i="2"/>
  <c r="I78" i="2"/>
  <c r="I79" i="2"/>
  <c r="I80" i="2"/>
  <c r="I81" i="2"/>
  <c r="I82" i="2"/>
  <c r="I56" i="2"/>
  <c r="I48" i="2"/>
  <c r="I52" i="2"/>
  <c r="I53" i="2"/>
  <c r="E90" i="4" l="1"/>
  <c r="E91" i="4"/>
  <c r="E92" i="4"/>
  <c r="E93" i="4"/>
  <c r="E94" i="4"/>
  <c r="E95" i="4"/>
  <c r="E96" i="4"/>
  <c r="E97" i="4"/>
  <c r="E98" i="4"/>
  <c r="E99" i="4"/>
  <c r="E100" i="4"/>
  <c r="E101" i="4"/>
  <c r="E102" i="4"/>
  <c r="E103" i="4"/>
  <c r="E104" i="4"/>
  <c r="E105" i="4"/>
  <c r="E106" i="4"/>
  <c r="E107" i="4"/>
  <c r="E108" i="4"/>
  <c r="E109" i="4"/>
  <c r="E110" i="4"/>
  <c r="E111" i="4"/>
  <c r="E112" i="4"/>
  <c r="E113" i="4"/>
  <c r="E114" i="4"/>
  <c r="E117" i="4"/>
  <c r="E118" i="4"/>
  <c r="E119" i="4"/>
  <c r="E120" i="4"/>
  <c r="E121" i="4"/>
  <c r="E122" i="4"/>
  <c r="E123" i="4"/>
  <c r="E124" i="4"/>
  <c r="E125" i="4"/>
  <c r="E126" i="4"/>
  <c r="E127" i="4"/>
  <c r="E128" i="4"/>
  <c r="E129" i="4"/>
  <c r="E130" i="4"/>
  <c r="E131" i="4"/>
  <c r="E132" i="4"/>
  <c r="E133" i="4"/>
  <c r="E134" i="4"/>
  <c r="E135" i="4"/>
  <c r="E136" i="4"/>
  <c r="E137" i="4"/>
  <c r="E140" i="4"/>
  <c r="E141" i="4"/>
  <c r="E142" i="4"/>
  <c r="E143" i="4"/>
  <c r="E144" i="4"/>
  <c r="E145" i="4"/>
  <c r="E146" i="4"/>
  <c r="E147" i="4"/>
  <c r="E148" i="4"/>
  <c r="E149" i="4"/>
  <c r="E150" i="4"/>
  <c r="E151" i="4"/>
  <c r="E152" i="4"/>
  <c r="E153" i="4"/>
  <c r="E154" i="4"/>
  <c r="E155" i="4"/>
  <c r="E156" i="4"/>
  <c r="E157" i="4"/>
  <c r="E158" i="4"/>
  <c r="E159" i="4"/>
  <c r="E160" i="4"/>
  <c r="E161" i="4"/>
  <c r="E162" i="4"/>
  <c r="E165" i="4"/>
  <c r="E167" i="4"/>
  <c r="E164" i="4"/>
  <c r="E139" i="4"/>
  <c r="E116" i="4"/>
  <c r="E89"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57"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7" i="4"/>
  <c r="E51" i="4"/>
  <c r="E6" i="4"/>
  <c r="C6" i="4" l="1"/>
  <c r="C67" i="4"/>
  <c r="F6" i="2"/>
  <c r="D167" i="4"/>
  <c r="C167" i="4"/>
  <c r="C165" i="4"/>
  <c r="D165" i="4"/>
  <c r="D164" i="4"/>
  <c r="C164" i="4"/>
  <c r="C148" i="4"/>
  <c r="D148" i="4"/>
  <c r="C149" i="4"/>
  <c r="D149" i="4"/>
  <c r="C150" i="4"/>
  <c r="D150" i="4"/>
  <c r="C151" i="4"/>
  <c r="D151" i="4"/>
  <c r="C152" i="4"/>
  <c r="D152" i="4"/>
  <c r="C153" i="4"/>
  <c r="D153" i="4"/>
  <c r="C154" i="4"/>
  <c r="D154" i="4"/>
  <c r="C155" i="4"/>
  <c r="D155" i="4"/>
  <c r="C156" i="4"/>
  <c r="D156" i="4"/>
  <c r="C157" i="4"/>
  <c r="D157" i="4"/>
  <c r="C158" i="4"/>
  <c r="D158" i="4"/>
  <c r="C159" i="4"/>
  <c r="D159" i="4"/>
  <c r="C160" i="4"/>
  <c r="D160" i="4"/>
  <c r="C161" i="4"/>
  <c r="D161" i="4"/>
  <c r="C162" i="4"/>
  <c r="D162" i="4"/>
  <c r="C140" i="4"/>
  <c r="D140" i="4"/>
  <c r="C141" i="4"/>
  <c r="D141" i="4"/>
  <c r="C142" i="4"/>
  <c r="D142" i="4"/>
  <c r="C143" i="4"/>
  <c r="D143" i="4"/>
  <c r="C144" i="4"/>
  <c r="D144" i="4"/>
  <c r="C145" i="4"/>
  <c r="D145" i="4"/>
  <c r="C146" i="4"/>
  <c r="D146" i="4"/>
  <c r="C147" i="4"/>
  <c r="D147" i="4"/>
  <c r="D139" i="4"/>
  <c r="C139" i="4"/>
  <c r="C125" i="4"/>
  <c r="D125" i="4"/>
  <c r="C126" i="4"/>
  <c r="D126" i="4"/>
  <c r="C127" i="4"/>
  <c r="D127" i="4"/>
  <c r="C128" i="4"/>
  <c r="D128" i="4"/>
  <c r="C129" i="4"/>
  <c r="D129" i="4"/>
  <c r="C130" i="4"/>
  <c r="D130" i="4"/>
  <c r="C131" i="4"/>
  <c r="D131" i="4"/>
  <c r="C132" i="4"/>
  <c r="D132" i="4"/>
  <c r="C133" i="4"/>
  <c r="D133" i="4"/>
  <c r="C134" i="4"/>
  <c r="D134" i="4"/>
  <c r="C135" i="4"/>
  <c r="D135" i="4"/>
  <c r="C136" i="4"/>
  <c r="D136" i="4"/>
  <c r="C137" i="4"/>
  <c r="D137" i="4"/>
  <c r="C117" i="4"/>
  <c r="D117" i="4"/>
  <c r="C118" i="4"/>
  <c r="D118" i="4"/>
  <c r="C119" i="4"/>
  <c r="D119" i="4"/>
  <c r="C120" i="4"/>
  <c r="D120" i="4"/>
  <c r="C121" i="4"/>
  <c r="D121" i="4"/>
  <c r="C122" i="4"/>
  <c r="D122" i="4"/>
  <c r="C123" i="4"/>
  <c r="D123" i="4"/>
  <c r="C124" i="4"/>
  <c r="D124" i="4"/>
  <c r="D116" i="4"/>
  <c r="C116" i="4"/>
  <c r="C114" i="4"/>
  <c r="D114" i="4"/>
  <c r="C98" i="4"/>
  <c r="D98" i="4"/>
  <c r="C99" i="4"/>
  <c r="D99" i="4"/>
  <c r="C100" i="4"/>
  <c r="D100" i="4"/>
  <c r="C101" i="4"/>
  <c r="D101" i="4"/>
  <c r="C102" i="4"/>
  <c r="D102" i="4"/>
  <c r="C103" i="4"/>
  <c r="D103" i="4"/>
  <c r="C104" i="4"/>
  <c r="D104" i="4"/>
  <c r="C105" i="4"/>
  <c r="D105" i="4"/>
  <c r="C106" i="4"/>
  <c r="D106" i="4"/>
  <c r="C107" i="4"/>
  <c r="D107" i="4"/>
  <c r="C108" i="4"/>
  <c r="D108" i="4"/>
  <c r="C109" i="4"/>
  <c r="D109" i="4"/>
  <c r="C110" i="4"/>
  <c r="D110" i="4"/>
  <c r="C111" i="4"/>
  <c r="D111" i="4"/>
  <c r="C112" i="4"/>
  <c r="D112" i="4"/>
  <c r="C113" i="4"/>
  <c r="D113" i="4"/>
  <c r="C90" i="4"/>
  <c r="D90" i="4"/>
  <c r="C91" i="4"/>
  <c r="D91" i="4"/>
  <c r="C92" i="4"/>
  <c r="D92" i="4"/>
  <c r="C93" i="4"/>
  <c r="D93" i="4"/>
  <c r="C94" i="4"/>
  <c r="D94" i="4"/>
  <c r="C95" i="4"/>
  <c r="D95" i="4"/>
  <c r="C96" i="4"/>
  <c r="D96" i="4"/>
  <c r="C97" i="4"/>
  <c r="D97" i="4"/>
  <c r="D89" i="4"/>
  <c r="C89" i="4"/>
  <c r="C58" i="4"/>
  <c r="D58" i="4"/>
  <c r="C59" i="4"/>
  <c r="D59" i="4"/>
  <c r="C60" i="4"/>
  <c r="D60" i="4"/>
  <c r="C61" i="4"/>
  <c r="D61" i="4"/>
  <c r="C62" i="4"/>
  <c r="D62" i="4"/>
  <c r="C63" i="4"/>
  <c r="D63" i="4"/>
  <c r="C64" i="4"/>
  <c r="D64" i="4"/>
  <c r="C65" i="4"/>
  <c r="D65" i="4"/>
  <c r="C66" i="4"/>
  <c r="D66" i="4"/>
  <c r="D67" i="4"/>
  <c r="C68" i="4"/>
  <c r="D68" i="4"/>
  <c r="C69" i="4"/>
  <c r="D69" i="4"/>
  <c r="C70" i="4"/>
  <c r="D70" i="4"/>
  <c r="C71" i="4"/>
  <c r="D71" i="4"/>
  <c r="C72" i="4"/>
  <c r="D72" i="4"/>
  <c r="C73" i="4"/>
  <c r="D73" i="4"/>
  <c r="C74" i="4"/>
  <c r="D74" i="4"/>
  <c r="C75" i="4"/>
  <c r="D75" i="4"/>
  <c r="C76" i="4"/>
  <c r="D76" i="4"/>
  <c r="C77" i="4"/>
  <c r="D77" i="4"/>
  <c r="C78" i="4"/>
  <c r="D78" i="4"/>
  <c r="C79" i="4"/>
  <c r="D79" i="4"/>
  <c r="C80" i="4"/>
  <c r="D80" i="4"/>
  <c r="C81" i="4"/>
  <c r="D81" i="4"/>
  <c r="C82" i="4"/>
  <c r="D82" i="4"/>
  <c r="C83" i="4"/>
  <c r="D83" i="4"/>
  <c r="C84" i="4"/>
  <c r="D84" i="4"/>
  <c r="C85" i="4"/>
  <c r="D85" i="4"/>
  <c r="C86" i="4"/>
  <c r="D86" i="4"/>
  <c r="D57" i="4"/>
  <c r="C57" i="4"/>
  <c r="C42" i="4"/>
  <c r="D42" i="4"/>
  <c r="C43" i="4"/>
  <c r="D43" i="4"/>
  <c r="C47" i="4"/>
  <c r="D47" i="4"/>
  <c r="C51" i="4"/>
  <c r="D51" i="4"/>
  <c r="D41" i="4"/>
  <c r="C41" i="4"/>
  <c r="C10" i="4"/>
  <c r="D10" i="4"/>
  <c r="C11" i="4"/>
  <c r="D11" i="4"/>
  <c r="C12" i="4"/>
  <c r="D12" i="4"/>
  <c r="C13" i="4"/>
  <c r="D13" i="4"/>
  <c r="C14" i="4"/>
  <c r="D14" i="4"/>
  <c r="C15" i="4"/>
  <c r="D15" i="4"/>
  <c r="C16" i="4"/>
  <c r="D16" i="4"/>
  <c r="C17" i="4"/>
  <c r="D17" i="4"/>
  <c r="C18" i="4"/>
  <c r="D18" i="4"/>
  <c r="C19" i="4"/>
  <c r="D19" i="4"/>
  <c r="C20" i="4"/>
  <c r="D20" i="4"/>
  <c r="C21" i="4"/>
  <c r="D21" i="4"/>
  <c r="C22" i="4"/>
  <c r="D22" i="4"/>
  <c r="C23" i="4"/>
  <c r="D23" i="4"/>
  <c r="C24" i="4"/>
  <c r="D24" i="4"/>
  <c r="C25" i="4"/>
  <c r="D25" i="4"/>
  <c r="C26" i="4"/>
  <c r="D26" i="4"/>
  <c r="C27" i="4"/>
  <c r="D27" i="4"/>
  <c r="C28" i="4"/>
  <c r="D28" i="4"/>
  <c r="C29" i="4"/>
  <c r="D29" i="4"/>
  <c r="C30" i="4"/>
  <c r="D30" i="4"/>
  <c r="C31" i="4"/>
  <c r="D31" i="4"/>
  <c r="C32" i="4"/>
  <c r="D32" i="4"/>
  <c r="C33" i="4"/>
  <c r="D33" i="4"/>
  <c r="C34" i="4"/>
  <c r="D34" i="4"/>
  <c r="C35" i="4"/>
  <c r="D35" i="4"/>
  <c r="C36" i="4"/>
  <c r="D36" i="4"/>
  <c r="C37" i="4"/>
  <c r="D37" i="4"/>
  <c r="C38" i="4"/>
  <c r="D38" i="4"/>
  <c r="C39" i="4"/>
  <c r="D39" i="4"/>
  <c r="C40" i="4"/>
  <c r="D40" i="4"/>
  <c r="D6" i="4"/>
  <c r="G63" i="2"/>
  <c r="H63" i="2" s="1"/>
  <c r="G64" i="2"/>
  <c r="H64" i="2" s="1"/>
  <c r="G65" i="2"/>
  <c r="H65" i="2" s="1"/>
  <c r="G66" i="2"/>
  <c r="H66" i="2" s="1"/>
  <c r="G67" i="2"/>
  <c r="H67" i="2" s="1"/>
  <c r="G68" i="2"/>
  <c r="H68" i="2" s="1"/>
  <c r="G69" i="2"/>
  <c r="H69" i="2" s="1"/>
  <c r="F63" i="2"/>
  <c r="F64" i="2"/>
  <c r="F65" i="2"/>
  <c r="F66" i="2"/>
  <c r="F67" i="2"/>
  <c r="F68" i="2"/>
  <c r="F69" i="2"/>
  <c r="G17" i="2"/>
  <c r="H17" i="2" s="1"/>
  <c r="I17" i="2" s="1"/>
  <c r="G18" i="2"/>
  <c r="H18" i="2" s="1"/>
  <c r="I18" i="2" s="1"/>
  <c r="G19" i="2"/>
  <c r="H19" i="2" s="1"/>
  <c r="I19" i="2" s="1"/>
  <c r="G20" i="2"/>
  <c r="H20" i="2" s="1"/>
  <c r="I20" i="2" s="1"/>
  <c r="G21" i="2"/>
  <c r="H21" i="2" s="1"/>
  <c r="I21" i="2" s="1"/>
  <c r="G22" i="2"/>
  <c r="H22" i="2" s="1"/>
  <c r="I22" i="2" s="1"/>
  <c r="G23" i="2"/>
  <c r="H23" i="2" s="1"/>
  <c r="I23" i="2" s="1"/>
  <c r="F17" i="2"/>
  <c r="F18" i="2"/>
  <c r="F19" i="2"/>
  <c r="F20" i="2"/>
  <c r="F21" i="2"/>
  <c r="F22" i="2"/>
  <c r="F23" i="2"/>
  <c r="G6" i="2"/>
  <c r="H6" i="2" s="1"/>
  <c r="C173" i="2" l="1"/>
  <c r="D173" i="2" s="1"/>
  <c r="E173" i="2" s="1"/>
  <c r="C169" i="2"/>
  <c r="D169" i="2" s="1"/>
  <c r="E169" i="2" s="1"/>
  <c r="C165" i="2"/>
  <c r="D165" i="2" s="1"/>
  <c r="E165" i="2" s="1"/>
  <c r="C161" i="2"/>
  <c r="D161" i="2" s="1"/>
  <c r="E161" i="2" s="1"/>
  <c r="C159" i="2"/>
  <c r="D159" i="2" s="1"/>
  <c r="E159" i="2" s="1"/>
  <c r="C158" i="2"/>
  <c r="D158" i="2" s="1"/>
  <c r="E158" i="2" s="1"/>
  <c r="C134" i="2"/>
  <c r="D134" i="2" s="1"/>
  <c r="E134" i="2" s="1"/>
  <c r="C135" i="2"/>
  <c r="D135" i="2" s="1"/>
  <c r="E135" i="2" s="1"/>
  <c r="C136" i="2"/>
  <c r="D136" i="2" s="1"/>
  <c r="E136" i="2" s="1"/>
  <c r="C137" i="2"/>
  <c r="D137" i="2" s="1"/>
  <c r="E137" i="2" s="1"/>
  <c r="C138" i="2"/>
  <c r="D138" i="2" s="1"/>
  <c r="E138" i="2" s="1"/>
  <c r="C139" i="2"/>
  <c r="D139" i="2" s="1"/>
  <c r="E139" i="2" s="1"/>
  <c r="C140" i="2"/>
  <c r="D140" i="2" s="1"/>
  <c r="E140" i="2" s="1"/>
  <c r="C141" i="2"/>
  <c r="D141" i="2" s="1"/>
  <c r="E141" i="2" s="1"/>
  <c r="C142" i="2"/>
  <c r="D142" i="2" s="1"/>
  <c r="E142" i="2" s="1"/>
  <c r="C143" i="2"/>
  <c r="D143" i="2" s="1"/>
  <c r="E143" i="2" s="1"/>
  <c r="C144" i="2"/>
  <c r="D144" i="2" s="1"/>
  <c r="E144" i="2" s="1"/>
  <c r="C145" i="2"/>
  <c r="D145" i="2" s="1"/>
  <c r="E145" i="2" s="1"/>
  <c r="C146" i="2"/>
  <c r="D146" i="2" s="1"/>
  <c r="E146" i="2" s="1"/>
  <c r="C147" i="2"/>
  <c r="D147" i="2" s="1"/>
  <c r="E147" i="2" s="1"/>
  <c r="C148" i="2"/>
  <c r="D148" i="2"/>
  <c r="E148" i="2" s="1"/>
  <c r="C149" i="2"/>
  <c r="D149" i="2" s="1"/>
  <c r="E149" i="2" s="1"/>
  <c r="C150" i="2"/>
  <c r="D150" i="2" s="1"/>
  <c r="E150" i="2" s="1"/>
  <c r="C151" i="2"/>
  <c r="D151" i="2" s="1"/>
  <c r="E151" i="2" s="1"/>
  <c r="C152" i="2"/>
  <c r="D152" i="2" s="1"/>
  <c r="E152" i="2" s="1"/>
  <c r="C153" i="2"/>
  <c r="D153" i="2" s="1"/>
  <c r="E153" i="2" s="1"/>
  <c r="C154" i="2"/>
  <c r="D154" i="2" s="1"/>
  <c r="E154" i="2" s="1"/>
  <c r="C155" i="2"/>
  <c r="D155" i="2" s="1"/>
  <c r="E155" i="2" s="1"/>
  <c r="C156" i="2"/>
  <c r="D156" i="2" s="1"/>
  <c r="E156" i="2" s="1"/>
  <c r="C133" i="2"/>
  <c r="D133" i="2" s="1"/>
  <c r="E133" i="2" s="1"/>
  <c r="C122" i="2"/>
  <c r="D122" i="2" s="1"/>
  <c r="E122" i="2" s="1"/>
  <c r="C123" i="2"/>
  <c r="D123" i="2" s="1"/>
  <c r="E123" i="2" s="1"/>
  <c r="C124" i="2"/>
  <c r="D124" i="2" s="1"/>
  <c r="E124" i="2" s="1"/>
  <c r="C125" i="2"/>
  <c r="D125" i="2" s="1"/>
  <c r="E125" i="2" s="1"/>
  <c r="C126" i="2"/>
  <c r="D126" i="2" s="1"/>
  <c r="E126" i="2" s="1"/>
  <c r="C127" i="2"/>
  <c r="D127" i="2" s="1"/>
  <c r="E127" i="2" s="1"/>
  <c r="C128" i="2"/>
  <c r="D128" i="2" s="1"/>
  <c r="E128" i="2" s="1"/>
  <c r="C129" i="2"/>
  <c r="D129" i="2" s="1"/>
  <c r="E129" i="2" s="1"/>
  <c r="C130" i="2"/>
  <c r="D130" i="2" s="1"/>
  <c r="E130" i="2" s="1"/>
  <c r="C131" i="2"/>
  <c r="D131" i="2" s="1"/>
  <c r="E131" i="2" s="1"/>
  <c r="C110" i="2"/>
  <c r="D110" i="2" s="1"/>
  <c r="E110" i="2" s="1"/>
  <c r="C111" i="2"/>
  <c r="D111" i="2" s="1"/>
  <c r="E111" i="2" s="1"/>
  <c r="C112" i="2"/>
  <c r="D112" i="2" s="1"/>
  <c r="E112" i="2" s="1"/>
  <c r="C113" i="2"/>
  <c r="D113" i="2" s="1"/>
  <c r="E113" i="2" s="1"/>
  <c r="C114" i="2"/>
  <c r="D114" i="2" s="1"/>
  <c r="E114" i="2" s="1"/>
  <c r="C115" i="2"/>
  <c r="D115" i="2" s="1"/>
  <c r="E115" i="2" s="1"/>
  <c r="C116" i="2"/>
  <c r="D116" i="2" s="1"/>
  <c r="E116" i="2" s="1"/>
  <c r="C117" i="2"/>
  <c r="D117" i="2" s="1"/>
  <c r="E117" i="2" s="1"/>
  <c r="C118" i="2"/>
  <c r="D118" i="2" s="1"/>
  <c r="E118" i="2" s="1"/>
  <c r="C119" i="2"/>
  <c r="D119" i="2" s="1"/>
  <c r="E119" i="2" s="1"/>
  <c r="C120" i="2"/>
  <c r="D120" i="2" s="1"/>
  <c r="E120" i="2" s="1"/>
  <c r="C121" i="2"/>
  <c r="D121" i="2" s="1"/>
  <c r="E121" i="2" s="1"/>
  <c r="C109" i="2"/>
  <c r="D109" i="2" s="1"/>
  <c r="E109" i="2" s="1"/>
  <c r="C87" i="2"/>
  <c r="D87" i="2" s="1"/>
  <c r="E87" i="2" s="1"/>
  <c r="C88" i="2"/>
  <c r="D88" i="2" s="1"/>
  <c r="E88" i="2" s="1"/>
  <c r="C89" i="2"/>
  <c r="D89" i="2" s="1"/>
  <c r="E89" i="2" s="1"/>
  <c r="C90" i="2"/>
  <c r="D90" i="2" s="1"/>
  <c r="E90" i="2" s="1"/>
  <c r="C91" i="2"/>
  <c r="D91" i="2" s="1"/>
  <c r="E91" i="2" s="1"/>
  <c r="C92" i="2"/>
  <c r="D92" i="2" s="1"/>
  <c r="E92" i="2" s="1"/>
  <c r="C93" i="2"/>
  <c r="D93" i="2" s="1"/>
  <c r="E93" i="2" s="1"/>
  <c r="C94" i="2"/>
  <c r="D94" i="2" s="1"/>
  <c r="E94" i="2" s="1"/>
  <c r="C95" i="2"/>
  <c r="D95" i="2" s="1"/>
  <c r="E95" i="2" s="1"/>
  <c r="C96" i="2"/>
  <c r="D96" i="2" s="1"/>
  <c r="E96"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107" i="2"/>
  <c r="D107" i="2" s="1"/>
  <c r="E107" i="2" s="1"/>
  <c r="C86" i="2"/>
  <c r="D86" i="2" s="1"/>
  <c r="E86" i="2" s="1"/>
  <c r="C85" i="2"/>
  <c r="D85" i="2" s="1"/>
  <c r="E85" i="2" s="1"/>
  <c r="C82" i="2"/>
  <c r="D82" i="2" s="1"/>
  <c r="E82" i="2" s="1"/>
  <c r="C81" i="2"/>
  <c r="D81" i="2" s="1"/>
  <c r="E81" i="2" s="1"/>
  <c r="C80" i="2"/>
  <c r="D80" i="2" s="1"/>
  <c r="E80" i="2" s="1"/>
  <c r="C79" i="2"/>
  <c r="D79" i="2" s="1"/>
  <c r="E79" i="2" s="1"/>
  <c r="C78" i="2"/>
  <c r="D78" i="2" s="1"/>
  <c r="E78" i="2" s="1"/>
  <c r="C77" i="2"/>
  <c r="D77" i="2" s="1"/>
  <c r="E77" i="2" s="1"/>
  <c r="C76" i="2"/>
  <c r="D76" i="2" s="1"/>
  <c r="E76" i="2" s="1"/>
  <c r="C75" i="2"/>
  <c r="D75" i="2" s="1"/>
  <c r="E75" i="2" s="1"/>
  <c r="C74" i="2"/>
  <c r="D74" i="2" s="1"/>
  <c r="E74" i="2" s="1"/>
  <c r="C73" i="2"/>
  <c r="D73" i="2" s="1"/>
  <c r="E73" i="2" s="1"/>
  <c r="C72" i="2"/>
  <c r="D72" i="2" s="1"/>
  <c r="E72" i="2" s="1"/>
  <c r="C71" i="2"/>
  <c r="D71" i="2" s="1"/>
  <c r="E71" i="2" s="1"/>
  <c r="C70" i="2"/>
  <c r="D70" i="2" s="1"/>
  <c r="E70" i="2" s="1"/>
  <c r="C62" i="2"/>
  <c r="D62" i="2" s="1"/>
  <c r="E62" i="2" s="1"/>
  <c r="C61" i="2"/>
  <c r="D61" i="2" s="1"/>
  <c r="E61" i="2" s="1"/>
  <c r="C60" i="2"/>
  <c r="D60" i="2" s="1"/>
  <c r="E60" i="2" s="1"/>
  <c r="C59" i="2"/>
  <c r="D59" i="2" s="1"/>
  <c r="E59" i="2" s="1"/>
  <c r="C58" i="2"/>
  <c r="D58" i="2" s="1"/>
  <c r="E58" i="2" s="1"/>
  <c r="C57" i="2"/>
  <c r="D57" i="2" s="1"/>
  <c r="E57" i="2" s="1"/>
  <c r="C56" i="2"/>
  <c r="D56" i="2" s="1"/>
  <c r="E56" i="2" s="1"/>
  <c r="C11" i="2"/>
  <c r="D11" i="2" s="1"/>
  <c r="E11" i="2" s="1"/>
  <c r="C12" i="2"/>
  <c r="D12" i="2" s="1"/>
  <c r="E12" i="2" s="1"/>
  <c r="C13" i="2"/>
  <c r="D13" i="2" s="1"/>
  <c r="E13" i="2" s="1"/>
  <c r="C14" i="2"/>
  <c r="D14" i="2" s="1"/>
  <c r="E14" i="2" s="1"/>
  <c r="C15" i="2"/>
  <c r="D15" i="2" s="1"/>
  <c r="E15" i="2" s="1"/>
  <c r="C16" i="2"/>
  <c r="D16" i="2" s="1"/>
  <c r="E16"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40" i="2"/>
  <c r="D40" i="2" s="1"/>
  <c r="E40" i="2" s="1"/>
  <c r="C44" i="2"/>
  <c r="D44" i="2" s="1"/>
  <c r="E44" i="2" s="1"/>
  <c r="C48" i="2"/>
  <c r="D48" i="2" s="1"/>
  <c r="E48" i="2" s="1"/>
  <c r="C52" i="2"/>
  <c r="D52" i="2" s="1"/>
  <c r="E52" i="2" s="1"/>
  <c r="C53" i="2"/>
  <c r="D53" i="2" s="1"/>
  <c r="E53" i="2" s="1"/>
  <c r="C10" i="2"/>
  <c r="D10" i="2" s="1"/>
  <c r="E10" i="2" s="1"/>
  <c r="I6" i="2" l="1"/>
  <c r="G140" i="2"/>
  <c r="H140" i="2" s="1"/>
  <c r="F140" i="2"/>
  <c r="F13" i="2"/>
  <c r="G13" i="2"/>
  <c r="H13" i="2" s="1"/>
  <c r="I13" i="2" s="1"/>
  <c r="F138" i="2"/>
  <c r="G138" i="2"/>
  <c r="H138" i="2" s="1"/>
  <c r="F149" i="2"/>
  <c r="G149" i="2"/>
  <c r="H149" i="2" s="1"/>
  <c r="F91" i="2"/>
  <c r="G91" i="2"/>
  <c r="H91" i="2" s="1"/>
  <c r="G35" i="2"/>
  <c r="H35" i="2" s="1"/>
  <c r="I35" i="2" s="1"/>
  <c r="F35" i="2"/>
  <c r="G100" i="2"/>
  <c r="H100" i="2" s="1"/>
  <c r="F100" i="2"/>
  <c r="G92" i="2"/>
  <c r="H92" i="2" s="1"/>
  <c r="F92" i="2"/>
  <c r="F121" i="2"/>
  <c r="G121" i="2"/>
  <c r="H121" i="2" s="1"/>
  <c r="F113" i="2"/>
  <c r="G113" i="2"/>
  <c r="H113" i="2" s="1"/>
  <c r="F127" i="2"/>
  <c r="G127" i="2"/>
  <c r="H127" i="2" s="1"/>
  <c r="F155" i="2"/>
  <c r="G155" i="2"/>
  <c r="H155" i="2" s="1"/>
  <c r="G148" i="2"/>
  <c r="H148" i="2" s="1"/>
  <c r="F148" i="2"/>
  <c r="F141" i="2"/>
  <c r="G141" i="2"/>
  <c r="H141" i="2" s="1"/>
  <c r="G135" i="2"/>
  <c r="H135" i="2" s="1"/>
  <c r="F135" i="2"/>
  <c r="G53" i="2"/>
  <c r="H53" i="2" s="1"/>
  <c r="F53" i="2"/>
  <c r="G34" i="2"/>
  <c r="H34" i="2" s="1"/>
  <c r="I34" i="2" s="1"/>
  <c r="F34" i="2"/>
  <c r="G26" i="2"/>
  <c r="H26" i="2" s="1"/>
  <c r="I26" i="2" s="1"/>
  <c r="F26" i="2"/>
  <c r="F12" i="2"/>
  <c r="G12" i="2"/>
  <c r="H12" i="2" s="1"/>
  <c r="I12" i="2" s="1"/>
  <c r="G62" i="2"/>
  <c r="H62" i="2" s="1"/>
  <c r="F62" i="2"/>
  <c r="G77" i="2"/>
  <c r="H77" i="2" s="1"/>
  <c r="F77" i="2"/>
  <c r="F107" i="2"/>
  <c r="G107" i="2"/>
  <c r="H107" i="2" s="1"/>
  <c r="G99" i="2"/>
  <c r="H99" i="2" s="1"/>
  <c r="F99" i="2"/>
  <c r="G120" i="2"/>
  <c r="H120" i="2" s="1"/>
  <c r="F120" i="2"/>
  <c r="G112" i="2"/>
  <c r="H112" i="2" s="1"/>
  <c r="F112" i="2"/>
  <c r="F126" i="2"/>
  <c r="G126" i="2"/>
  <c r="H126" i="2" s="1"/>
  <c r="F154" i="2"/>
  <c r="G154" i="2"/>
  <c r="H154" i="2" s="1"/>
  <c r="F134" i="2"/>
  <c r="G134" i="2"/>
  <c r="H134" i="2" s="1"/>
  <c r="G61" i="2"/>
  <c r="H61" i="2" s="1"/>
  <c r="F61" i="2"/>
  <c r="G52" i="2"/>
  <c r="H52" i="2" s="1"/>
  <c r="F52" i="2"/>
  <c r="G33" i="2"/>
  <c r="H33" i="2" s="1"/>
  <c r="I33" i="2" s="1"/>
  <c r="F33" i="2"/>
  <c r="G25" i="2"/>
  <c r="H25" i="2" s="1"/>
  <c r="I25" i="2" s="1"/>
  <c r="F25" i="2"/>
  <c r="F11" i="2"/>
  <c r="G11" i="2"/>
  <c r="H11" i="2" s="1"/>
  <c r="I11" i="2" s="1"/>
  <c r="F70" i="2"/>
  <c r="G70" i="2"/>
  <c r="H70" i="2" s="1"/>
  <c r="G78" i="2"/>
  <c r="H78" i="2" s="1"/>
  <c r="F78" i="2"/>
  <c r="F106" i="2"/>
  <c r="G106" i="2"/>
  <c r="H106" i="2" s="1"/>
  <c r="F98" i="2"/>
  <c r="G98" i="2"/>
  <c r="H98" i="2" s="1"/>
  <c r="G119" i="2"/>
  <c r="H119" i="2" s="1"/>
  <c r="F119" i="2"/>
  <c r="G111" i="2"/>
  <c r="H111" i="2" s="1"/>
  <c r="F111" i="2"/>
  <c r="F125" i="2"/>
  <c r="G125" i="2"/>
  <c r="H125" i="2" s="1"/>
  <c r="F153" i="2"/>
  <c r="G153" i="2"/>
  <c r="H153" i="2" s="1"/>
  <c r="G147" i="2"/>
  <c r="H147" i="2" s="1"/>
  <c r="F147" i="2"/>
  <c r="G158" i="2"/>
  <c r="H158" i="2" s="1"/>
  <c r="F158" i="2"/>
  <c r="F86" i="2"/>
  <c r="G86" i="2"/>
  <c r="H86" i="2" s="1"/>
  <c r="G32" i="2"/>
  <c r="H32" i="2" s="1"/>
  <c r="I32" i="2" s="1"/>
  <c r="F32" i="2"/>
  <c r="G24" i="2"/>
  <c r="H24" i="2" s="1"/>
  <c r="I24" i="2" s="1"/>
  <c r="F24" i="2"/>
  <c r="G56" i="2"/>
  <c r="H56" i="2" s="1"/>
  <c r="F56" i="2"/>
  <c r="F71" i="2"/>
  <c r="G71" i="2"/>
  <c r="H71" i="2" s="1"/>
  <c r="F79" i="2"/>
  <c r="G79" i="2"/>
  <c r="H79" i="2" s="1"/>
  <c r="F105" i="2"/>
  <c r="G105" i="2"/>
  <c r="H105" i="2" s="1"/>
  <c r="F97" i="2"/>
  <c r="G97" i="2"/>
  <c r="H97" i="2" s="1"/>
  <c r="F90" i="2"/>
  <c r="G90" i="2"/>
  <c r="H90" i="2" s="1"/>
  <c r="F118" i="2"/>
  <c r="G118" i="2"/>
  <c r="H118" i="2" s="1"/>
  <c r="F110" i="2"/>
  <c r="G110" i="2"/>
  <c r="H110" i="2" s="1"/>
  <c r="G124" i="2"/>
  <c r="H124" i="2" s="1"/>
  <c r="F124" i="2"/>
  <c r="G152" i="2"/>
  <c r="H152" i="2" s="1"/>
  <c r="F152" i="2"/>
  <c r="F146" i="2"/>
  <c r="G146" i="2"/>
  <c r="H146" i="2" s="1"/>
  <c r="F139" i="2"/>
  <c r="G139" i="2"/>
  <c r="H139" i="2" s="1"/>
  <c r="G159" i="2"/>
  <c r="H159" i="2" s="1"/>
  <c r="F159" i="2"/>
  <c r="G76" i="2"/>
  <c r="H76" i="2" s="1"/>
  <c r="F76" i="2"/>
  <c r="G44" i="2"/>
  <c r="H44" i="2" s="1"/>
  <c r="I44" i="2" s="1"/>
  <c r="F44" i="2"/>
  <c r="G31" i="2"/>
  <c r="H31" i="2" s="1"/>
  <c r="I31" i="2" s="1"/>
  <c r="F31" i="2"/>
  <c r="G16" i="2"/>
  <c r="H16" i="2" s="1"/>
  <c r="I16" i="2" s="1"/>
  <c r="F16" i="2"/>
  <c r="F57" i="2"/>
  <c r="G57" i="2"/>
  <c r="H57" i="2" s="1"/>
  <c r="F72" i="2"/>
  <c r="G72" i="2"/>
  <c r="H72" i="2" s="1"/>
  <c r="F80" i="2"/>
  <c r="G80" i="2"/>
  <c r="H80" i="2" s="1"/>
  <c r="G104" i="2"/>
  <c r="H104" i="2" s="1"/>
  <c r="F104" i="2"/>
  <c r="G96" i="2"/>
  <c r="H96" i="2" s="1"/>
  <c r="F96" i="2"/>
  <c r="F89" i="2"/>
  <c r="G89" i="2"/>
  <c r="H89" i="2" s="1"/>
  <c r="F117" i="2"/>
  <c r="G117" i="2"/>
  <c r="H117" i="2" s="1"/>
  <c r="F131" i="2"/>
  <c r="G131" i="2"/>
  <c r="H131" i="2" s="1"/>
  <c r="G123" i="2"/>
  <c r="H123" i="2" s="1"/>
  <c r="F123" i="2"/>
  <c r="G151" i="2"/>
  <c r="H151" i="2" s="1"/>
  <c r="F151" i="2"/>
  <c r="F145" i="2"/>
  <c r="G145" i="2"/>
  <c r="H145" i="2" s="1"/>
  <c r="F161" i="2"/>
  <c r="G161" i="2"/>
  <c r="H161" i="2" s="1"/>
  <c r="G48" i="2"/>
  <c r="H48" i="2" s="1"/>
  <c r="F48" i="2"/>
  <c r="G30" i="2"/>
  <c r="H30" i="2" s="1"/>
  <c r="I30" i="2" s="1"/>
  <c r="F30" i="2"/>
  <c r="G15" i="2"/>
  <c r="H15" i="2" s="1"/>
  <c r="I15" i="2" s="1"/>
  <c r="F15" i="2"/>
  <c r="G58" i="2"/>
  <c r="H58" i="2" s="1"/>
  <c r="F58" i="2"/>
  <c r="F73" i="2"/>
  <c r="G73" i="2"/>
  <c r="H73" i="2" s="1"/>
  <c r="F81" i="2"/>
  <c r="G81" i="2"/>
  <c r="H81" i="2" s="1"/>
  <c r="G103" i="2"/>
  <c r="H103" i="2" s="1"/>
  <c r="F103" i="2"/>
  <c r="G95" i="2"/>
  <c r="H95" i="2" s="1"/>
  <c r="F95" i="2"/>
  <c r="G88" i="2"/>
  <c r="H88" i="2" s="1"/>
  <c r="F88" i="2"/>
  <c r="G116" i="2"/>
  <c r="H116" i="2" s="1"/>
  <c r="F116" i="2"/>
  <c r="F130" i="2"/>
  <c r="G130" i="2"/>
  <c r="H130" i="2" s="1"/>
  <c r="F122" i="2"/>
  <c r="G122" i="2"/>
  <c r="H122" i="2" s="1"/>
  <c r="F150" i="2"/>
  <c r="G150" i="2"/>
  <c r="H150" i="2" s="1"/>
  <c r="G144" i="2"/>
  <c r="H144" i="2" s="1"/>
  <c r="F144" i="2"/>
  <c r="G165" i="2"/>
  <c r="H165" i="2" s="1"/>
  <c r="F165" i="2"/>
  <c r="G27" i="2"/>
  <c r="H27" i="2" s="1"/>
  <c r="I27" i="2" s="1"/>
  <c r="F27" i="2"/>
  <c r="F37" i="2"/>
  <c r="G37" i="2"/>
  <c r="H37" i="2" s="1"/>
  <c r="I37" i="2" s="1"/>
  <c r="F29" i="2"/>
  <c r="G29" i="2"/>
  <c r="H29" i="2" s="1"/>
  <c r="I29" i="2" s="1"/>
  <c r="G14" i="2"/>
  <c r="H14" i="2" s="1"/>
  <c r="I14" i="2" s="1"/>
  <c r="F14" i="2"/>
  <c r="G59" i="2"/>
  <c r="H59" i="2" s="1"/>
  <c r="F59" i="2"/>
  <c r="G74" i="2"/>
  <c r="H74" i="2" s="1"/>
  <c r="F74" i="2"/>
  <c r="G82" i="2"/>
  <c r="H82" i="2" s="1"/>
  <c r="F82" i="2"/>
  <c r="F102" i="2"/>
  <c r="G102" i="2"/>
  <c r="H102" i="2" s="1"/>
  <c r="F94" i="2"/>
  <c r="G94" i="2"/>
  <c r="H94" i="2" s="1"/>
  <c r="G87" i="2"/>
  <c r="H87" i="2" s="1"/>
  <c r="F87" i="2"/>
  <c r="F115" i="2"/>
  <c r="G115" i="2"/>
  <c r="H115" i="2" s="1"/>
  <c r="F129" i="2"/>
  <c r="G129" i="2"/>
  <c r="H129" i="2" s="1"/>
  <c r="G133" i="2"/>
  <c r="H133" i="2" s="1"/>
  <c r="F133" i="2"/>
  <c r="F143" i="2"/>
  <c r="G143" i="2"/>
  <c r="H143" i="2" s="1"/>
  <c r="F137" i="2"/>
  <c r="G137" i="2"/>
  <c r="H137" i="2" s="1"/>
  <c r="F169" i="2"/>
  <c r="G169" i="2"/>
  <c r="H169" i="2" s="1"/>
  <c r="G10" i="2"/>
  <c r="H10" i="2" s="1"/>
  <c r="I10" i="2" s="1"/>
  <c r="F10" i="2"/>
  <c r="G40" i="2"/>
  <c r="H40" i="2" s="1"/>
  <c r="I40" i="2" s="1"/>
  <c r="F40" i="2"/>
  <c r="G36" i="2"/>
  <c r="H36" i="2" s="1"/>
  <c r="I36" i="2" s="1"/>
  <c r="F36" i="2"/>
  <c r="G28" i="2"/>
  <c r="H28" i="2" s="1"/>
  <c r="I28" i="2" s="1"/>
  <c r="F28" i="2"/>
  <c r="G60" i="2"/>
  <c r="H60" i="2" s="1"/>
  <c r="F60" i="2"/>
  <c r="G75" i="2"/>
  <c r="H75" i="2" s="1"/>
  <c r="F75" i="2"/>
  <c r="G85" i="2"/>
  <c r="H85" i="2" s="1"/>
  <c r="F85" i="2"/>
  <c r="F101" i="2"/>
  <c r="G101" i="2"/>
  <c r="H101" i="2" s="1"/>
  <c r="F93" i="2"/>
  <c r="G93" i="2"/>
  <c r="H93" i="2" s="1"/>
  <c r="F109" i="2"/>
  <c r="G109" i="2"/>
  <c r="H109" i="2" s="1"/>
  <c r="F114" i="2"/>
  <c r="G114" i="2"/>
  <c r="H114" i="2" s="1"/>
  <c r="G128" i="2"/>
  <c r="H128" i="2" s="1"/>
  <c r="F128" i="2"/>
  <c r="G156" i="2"/>
  <c r="H156" i="2" s="1"/>
  <c r="F156" i="2"/>
  <c r="F142" i="2"/>
  <c r="G142" i="2"/>
  <c r="H142" i="2" s="1"/>
  <c r="G136" i="2"/>
  <c r="H136" i="2" s="1"/>
  <c r="F136" i="2"/>
  <c r="F173" i="2"/>
  <c r="G173" i="2"/>
  <c r="H173" i="2" s="1"/>
</calcChain>
</file>

<file path=xl/sharedStrings.xml><?xml version="1.0" encoding="utf-8"?>
<sst xmlns="http://schemas.openxmlformats.org/spreadsheetml/2006/main" count="607" uniqueCount="340">
  <si>
    <t>CT-Einzelleistung</t>
  </si>
  <si>
    <t>NMR-Einzelleistung</t>
  </si>
  <si>
    <t>Berufsgruppe:</t>
  </si>
  <si>
    <t>bis 60 Minuten für eine spezifische Behandlung/Betreuung in der Kleingruppe (bis zu fünf Patienten)</t>
  </si>
  <si>
    <t>bis 90 Minuten für eine spezifische Behandlung/Betreuung in der Kleingruppe (bis zu fünf Patienten)</t>
  </si>
  <si>
    <t>bis 60 Minuten für eine spezifische Behandlung/Betreuung in der Großgruppe (mehr als fünf Patienten, höchstens 12 Patienten)</t>
  </si>
  <si>
    <t>bis 90 Minuten für eine spezifische Behandlung/Betreuung in der Großgruppe (mehr als fünf Patienten, höchstens 12 Patienten)</t>
  </si>
  <si>
    <t>bis 120 Minuten für eine spezifische Behandlung/Betreuung in der Kleingruppe (bis zu fünf Patienten)</t>
  </si>
  <si>
    <t>bis 180 Minuten für eine spezifische Behandlung/Betreuung in der Kleingruppe (bis zu fünf Patienten)</t>
  </si>
  <si>
    <t>bis 120 Minuten für eine spezifische Behandlung/Betreuung in der Großgruppe (mehr als fünf Patienten, höchstens 12 Patienten)</t>
  </si>
  <si>
    <t>bis 180 Minuten für eine spezifische Behandlung/Betreuung in der Großgruppe (mehr als fünf Patienten, höchstens 12 Patienten)</t>
  </si>
  <si>
    <t>bis zu 240 Minuten für eine spezifische Behandlung/Betreuung in der Großgruppe (mehr als fünf Patienten, höchstens 12 Patienten)</t>
  </si>
  <si>
    <t>bis zu 300 Minuten für eine spezifische Behandlung/Betreuung in der Großgruppe (mehr als fünf Patienten, höchstens 12 Patienten)</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</si>
  <si>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</si>
  <si>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</si>
  <si>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</si>
  <si>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</si>
  <si>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</si>
  <si>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</si>
  <si>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</si>
  <si>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</si>
  <si>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</si>
  <si>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</si>
  <si>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</si>
  <si>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</si>
  <si>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</si>
  <si>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</si>
  <si>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</si>
  <si>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</si>
  <si>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</si>
  <si>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</si>
  <si>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</si>
  <si>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</si>
  <si>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</si>
  <si>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</si>
  <si>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bis 10 Minuten für Leistungen der sozialpsychiatrischen Grundversorgung, Krisenintervention einschl. Notfallbehandlung, spezifische Einzelbehandlung/Betreuung</t>
  </si>
  <si>
    <t>bis 20 Minuten für Leistungen der sozialpsychiatrischen Grundversorgung, Krisenintervention einschl. Notfallbehandlung, spezifische Einzelbehandlung/Betreuung</t>
  </si>
  <si>
    <t>bis 40 Minuten für Leistungen der sozialpsychiatrischen Grundversorgung, Krisenintervention einschl. Notfallbehandlung, spezifische Einzelbehandlung/Betreuung</t>
  </si>
  <si>
    <t>bis 90 Minuten für Leistungen der sozialpsychiatrischen Grundversorgung, Krisenintervention einschl. Notfallbehandlung, spezifische Einzelbehandlung/Betreuung</t>
  </si>
  <si>
    <t>bis 120 Minuten für Leistungen der sozialpsychiatrischen Grundversorgung, Krisenintervention einschl. Notfallbehandlung, spezifische Einzelbehandlung/Betreuung</t>
  </si>
  <si>
    <t xml:space="preserve">bis 60 Minuten für Leistungen der sozialpsychiatrischen Grundversorgung, Krisenintervention einschl. Notfallbehandlung, spezifische Einzelbehandlung/Betreuung </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</si>
  <si>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</si>
  <si>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</si>
  <si>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</si>
  <si>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</si>
  <si>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</si>
  <si>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</si>
  <si>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</si>
  <si>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</si>
  <si>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</si>
  <si>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</si>
  <si>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</si>
  <si>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</si>
  <si>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</si>
  <si>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</si>
  <si>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</si>
  <si>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</si>
  <si>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</si>
  <si>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</si>
  <si>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 z.B. TMS, rTMS, neuropsychologische Untersuchungen, Lichttherapie</t>
  </si>
  <si>
    <t>bis 20 Minuten für apparative Diagnostik und Therapie</t>
  </si>
  <si>
    <t>- z.B. EKG, TMS, rTMS, neuropsychologische Untersuchungen, Lichttherapie</t>
  </si>
  <si>
    <t>bis 40 Minuten für apparative Diagnostik und Therapie</t>
  </si>
  <si>
    <t>bis 60 Minuten für apparative Diagnostik und Therapie</t>
  </si>
  <si>
    <t>- z.B. EEG, TMS, rTMS, neuropsychologische Untersuchungen, Lichttherapie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</si>
  <si>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</si>
  <si>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</si>
  <si>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</si>
  <si>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</si>
  <si>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</si>
  <si>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</si>
  <si>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</si>
  <si>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</si>
  <si>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Zeitdauer bis 40 Minuten wie oben</t>
  </si>
  <si>
    <t>Zeitdauer bis 60 Minuten wie oben</t>
  </si>
  <si>
    <t>Zeitdauer bis 90 Minuten wie oben</t>
  </si>
  <si>
    <t>Zeitdauer bis 120 Minuten wie oben</t>
  </si>
  <si>
    <t>Zeitdauer bis 180 Minuten wie oben</t>
  </si>
  <si>
    <t>Zeitdauer bis 40 Minuten spezifische Behandlung in der Kleingruppe (bis zu 3 Patienten)</t>
  </si>
  <si>
    <t>Zeitdauer bis 40 Minuten spezifische Behandlung in der Großgruppe (mind. 4, max. 8 Patienten)</t>
  </si>
  <si>
    <t>- sofern Leistungen per Überweisung extern vergeben werden, ist die Grundpauschale nicht abrechenbar</t>
  </si>
  <si>
    <t>- je Parameter nur bei substituierten Patienten zusätzlich zu 0190 abrechenbar</t>
  </si>
  <si>
    <t>- ggf. mehrfach pro Quartal nur bei subsituierten Patienten zusätzlich zu 0190 und 0191 abrechenbar</t>
  </si>
  <si>
    <t>Zeitdauer bis 10 Minuten spezifische Diagnostik, Einzeltherapie</t>
  </si>
  <si>
    <t>Zeitdauer bis 20 Minuten spezifische Diagnostik, Einzeltherapie</t>
  </si>
  <si>
    <t>Zeitdauer bis 240 Minuten wie oben</t>
  </si>
  <si>
    <t>Zeitdauer bis 60 Minuten in der Großgruppe (mind. 4, max. 8 Patienten)</t>
  </si>
  <si>
    <t>Zeitdauer bis 10 Minuten Kinder- und jugendpsychiatrische Abklärung, Einzeltherapie</t>
  </si>
  <si>
    <t>Zeitdauer bis 20 Minuten Kinder- und jugendpsychiatrische Abklärung, Einzeltherapie</t>
  </si>
  <si>
    <t>Zeitdauer bis 40 Minuten wie oben spezifische Behandlung in der Großgruppe (mind. 4, max. 8 Patienten)</t>
  </si>
  <si>
    <t>Psychiatrische Versorgung:</t>
  </si>
  <si>
    <t>2: Kleingruppe</t>
  </si>
  <si>
    <t>3: Großgruppe</t>
  </si>
  <si>
    <t>5: Leistungen von Sozialpädagogen</t>
  </si>
  <si>
    <t>6: Fahrzeit</t>
  </si>
  <si>
    <t>7: CT</t>
  </si>
  <si>
    <t>8: NMR</t>
  </si>
  <si>
    <t>8: mind. 20 Minuten</t>
  </si>
  <si>
    <t>9: mind. 60 Minuten</t>
  </si>
  <si>
    <t>bis 180 Minuten für Leistungen der sozialpsychiatrischen Grundversorgung, Krisenintervention einschl. Notfallbehandlung, spezifische Einzelbehandlung/Betreuung</t>
  </si>
  <si>
    <t>bis 240 Minuten für Leistungen der sozialpsychiatrischen Grundversorgung, Krisenintervention einschl. Notfallbehandlung, spezifische Einzelbehandlung/Betreuung</t>
  </si>
  <si>
    <t xml:space="preserve">Zeitdauer bis 120 Minuten wie oben </t>
  </si>
  <si>
    <t xml:space="preserve">Zeitdauer bis 180 Minuten wie oben </t>
  </si>
  <si>
    <t>Leistungsbeschreibung (diese beinhaltet Vor- und Nachbereitung in Höhe von 25 % der angegebenen Zeiteinheiten)</t>
  </si>
  <si>
    <t>Erhebung und Dokumentation der ambulanten medizinischen Basisdaten nach den Vorgaben der "AmBADO"-Bögen (Stammblatt, Aufnahme/Verlauf und Beendigung). Die Abrechnung ist in der Erwachsenenpsychiatrie grundsätzlich einmal im Jahr möglich, es sei denn, dass beim Patienten die Kriterien des "neuen Falles" gegeben sind.</t>
  </si>
  <si>
    <t>Erhebung und Dokumentation der ambulanten medizinischen Basisdaten nach den Vorgaben des „AmBADO“-Bogens.
Die Abrechnung ist grundsätzlich einmal im Jahr möglich, es sei denn, dass beim Patienten die Kriterien des „neuen Falles“ gegeben sind.</t>
  </si>
  <si>
    <t>§ 301 SGB V
Entgelt-
schlüssel</t>
  </si>
  <si>
    <t>Zeitdauer bis 20 Minuten wie oben</t>
  </si>
  <si>
    <t>Die Leistungen sind abschließend.</t>
  </si>
  <si>
    <t>35220112</t>
  </si>
  <si>
    <t>35220114</t>
  </si>
  <si>
    <t>35220115</t>
  </si>
  <si>
    <t>35220116</t>
  </si>
  <si>
    <t>35220117</t>
  </si>
  <si>
    <t>35220122</t>
  </si>
  <si>
    <t>35220123</t>
  </si>
  <si>
    <t>35220124</t>
  </si>
  <si>
    <t>35220125</t>
  </si>
  <si>
    <t>35220126</t>
  </si>
  <si>
    <t>35220132</t>
  </si>
  <si>
    <t>35220133</t>
  </si>
  <si>
    <t>35220134</t>
  </si>
  <si>
    <t>35220135</t>
  </si>
  <si>
    <t>35220136</t>
  </si>
  <si>
    <t>35220170</t>
  </si>
  <si>
    <t>35220180</t>
  </si>
  <si>
    <t>35220190</t>
  </si>
  <si>
    <t>35220191</t>
  </si>
  <si>
    <t>35220192</t>
  </si>
  <si>
    <t>35220101</t>
  </si>
  <si>
    <t>35220210</t>
  </si>
  <si>
    <t>35220211</t>
  </si>
  <si>
    <t>35220212</t>
  </si>
  <si>
    <t>35220213</t>
  </si>
  <si>
    <t>35220214</t>
  </si>
  <si>
    <t>35220215</t>
  </si>
  <si>
    <t>35220216</t>
  </si>
  <si>
    <t>35220222</t>
  </si>
  <si>
    <t>35220223</t>
  </si>
  <si>
    <t>35220224</t>
  </si>
  <si>
    <t>35220225</t>
  </si>
  <si>
    <t>35220226</t>
  </si>
  <si>
    <t>35220232</t>
  </si>
  <si>
    <t>35220233</t>
  </si>
  <si>
    <t>35220234</t>
  </si>
  <si>
    <t>35220235</t>
  </si>
  <si>
    <t>35220236</t>
  </si>
  <si>
    <t>35220201</t>
  </si>
  <si>
    <t>35220310</t>
  </si>
  <si>
    <t>35220311</t>
  </si>
  <si>
    <t>35220312</t>
  </si>
  <si>
    <t>35220313</t>
  </si>
  <si>
    <t>35220314</t>
  </si>
  <si>
    <t>35220315</t>
  </si>
  <si>
    <t>35220316</t>
  </si>
  <si>
    <t>35220317</t>
  </si>
  <si>
    <t>35220322</t>
  </si>
  <si>
    <t>35220323</t>
  </si>
  <si>
    <t>35220324</t>
  </si>
  <si>
    <t>35220325</t>
  </si>
  <si>
    <t>35220326</t>
  </si>
  <si>
    <t>35220327</t>
  </si>
  <si>
    <t>35220332</t>
  </si>
  <si>
    <t>35220333</t>
  </si>
  <si>
    <t>35220334</t>
  </si>
  <si>
    <t>35220335</t>
  </si>
  <si>
    <t>35220336</t>
  </si>
  <si>
    <t>35220337</t>
  </si>
  <si>
    <t>35220410</t>
  </si>
  <si>
    <t>35220411</t>
  </si>
  <si>
    <t>35220412</t>
  </si>
  <si>
    <t>35220413</t>
  </si>
  <si>
    <t>35220414</t>
  </si>
  <si>
    <t>35220415</t>
  </si>
  <si>
    <t>35220416</t>
  </si>
  <si>
    <t>35220422</t>
  </si>
  <si>
    <t>35220423</t>
  </si>
  <si>
    <t>35220424</t>
  </si>
  <si>
    <t>35220425</t>
  </si>
  <si>
    <t>35220426</t>
  </si>
  <si>
    <t>35220433</t>
  </si>
  <si>
    <t>35220434</t>
  </si>
  <si>
    <t>35220435</t>
  </si>
  <si>
    <t>35220436</t>
  </si>
  <si>
    <t>35220510</t>
  </si>
  <si>
    <t>35220511</t>
  </si>
  <si>
    <t>35220512</t>
  </si>
  <si>
    <t>35220513</t>
  </si>
  <si>
    <t>35220514</t>
  </si>
  <si>
    <t>35220515</t>
  </si>
  <si>
    <t>35220516</t>
  </si>
  <si>
    <t>35220517</t>
  </si>
  <si>
    <t>35220522</t>
  </si>
  <si>
    <t>35220523</t>
  </si>
  <si>
    <t>35220524</t>
  </si>
  <si>
    <t>35220525</t>
  </si>
  <si>
    <t>35220526</t>
  </si>
  <si>
    <t>35220532</t>
  </si>
  <si>
    <t>35220533</t>
  </si>
  <si>
    <t>35220534</t>
  </si>
  <si>
    <t>35220535</t>
  </si>
  <si>
    <t>35220536</t>
  </si>
  <si>
    <t>35220040</t>
  </si>
  <si>
    <t>35220048</t>
  </si>
  <si>
    <t>35220059</t>
  </si>
  <si>
    <t>Der Zeitaufwand für Ärzte und Therapeuten im Zusammenhang mit Fahrten zu Patienten wird analog der Vergütungssätze der Ziffern 1 bis 6 vergütet.</t>
  </si>
  <si>
    <t>6. Ziffer</t>
  </si>
  <si>
    <t>7. Ziffer</t>
  </si>
  <si>
    <t xml:space="preserve">                  8. Ziffer </t>
  </si>
  <si>
    <t xml:space="preserve">                            8. Ziffer</t>
  </si>
  <si>
    <t>Vielmehr ist in einem roulierenden Verfahren den beteiligten Krankenkassen der Gesamtbetrag in Rechnung zu stellen.</t>
  </si>
  <si>
    <t xml:space="preserve">Der Zeitaufwand für Ärzte und Therapeuten im Zusammenhang mit Fahrten zu Patienten wird analog der Vergütungssätze der Ziffern 1 bis 5 vergütet. Die Wegekosten sind mit der Vergütung im Zusammenhang mit Zeitaufwand für Fahrten zu Patienten abgegolten. </t>
  </si>
  <si>
    <t>Wird eine Patientengemeinschaft besucht, deren Mitglieder unterschiedlichen Kassen angehören, erfolgt keine Aufteilung der Fahrtkosten auf die beteiligten Krankenkassen.</t>
  </si>
  <si>
    <t xml:space="preserve">besuchten Versicherten berechnungsfähig. Wird eine Patientengemeinschaft besucht, deren Mitglieder unterschiedlichen Kassen angehören, erfolgt keine Aufteilung der Fahrtkosten auf die beteiligten Krankenkassen. </t>
  </si>
  <si>
    <t>1.   Ärztliche Leistungen</t>
  </si>
  <si>
    <t xml:space="preserve">6.   Fallbesprechung </t>
  </si>
  <si>
    <t>7.   Personalaufwand bei apparativer Diagnostik und Therapie</t>
  </si>
  <si>
    <t>8.   Vergütung und Leistungsbeschreibung der Fahrzeiten</t>
  </si>
  <si>
    <t>9.   Erläuterungen der Entgeltschlüssel</t>
  </si>
  <si>
    <t>Zeitdauer mindestens 10 Minuten multiprofessionelle Team-/Fallbesprechung durch Standardgruppe (Arzt, Psychologe, Sozialpädagoge, Sprachtherapeut, sonstige nichtärztliche Therapeuten) je Patient max. 4mal im Quartal. Mind. 5 Mitarbeiter aus 4 unterschiedlichen Berufsgruppen müssen anwesend sein.
Daneben ist die Ziffer 0048 abrechenbar, wenn durch Addition der Zeiteinheiten max. 40 Minuten zusammenkommen.</t>
  </si>
  <si>
    <t>Zeitdauer mindestens 20 Minuten multiprofessionelle Team-/Fallbesprechung durch Standardgruppe (Arzt, Psychologe, Sozialpädagoge, Sprachtherapeut, sonstige nichtärztliche Therapeuten) je Patient zweimal im Quartal. Mind. 5 Mitarbeiter aus 4 unterschiedlichen Berufsgruppen müssen anwesend sein.</t>
  </si>
  <si>
    <t>- alle Labor-, EEG und EKG-Leistungen, Medikamentenspiegelbestimmungen mit Ausnahme der extra abrechenbaren Leistungen 0191 und 0192</t>
  </si>
  <si>
    <t>mindestens 10 Minuten für multiprofesionelle Fallbesprechung durch Standardgruppe (Arzt, Psychologe, Pflegekraft, Sozialpädagoge, sonstiger nichtärztlicher Therapeut) je Patient max. 2 mal im Quartal. Mind. 3 Mitarbeiter mind. zweier unterschiedlicher Berufsgruppen müssen anwesend sein. Daneben ist die Gebührennummer 609 nicht abrechenbar.</t>
  </si>
  <si>
    <t>mindestens 20 Minuten für multiprofesionelle Fallbesprechung durch Standardgruppe (Arzt, Psychologe, Pflegekraft, Sozialpädagoge, sonstiger nichtärztlicher Therapeut) je Patient einmal im Quartal. Mind. 4 Mitarbeiter mind. dreier unterschiedlicher Berufsgruppen müssen anwesend sein.</t>
  </si>
  <si>
    <t>Erwachsenenpsychiatrie</t>
  </si>
  <si>
    <t>Kinder- und Jugendpsychiatrie</t>
  </si>
  <si>
    <t>Werden mehrere Versicherte auf einem Weg besucht, ist die Vergütung nur anteilig nach dem Verhältnis zu der Zahl der besuchten Versicherten berechnungsfähig.</t>
  </si>
  <si>
    <t>Die Wegekosten sind mit der Vergütung im Zusammenhang mit Zeitaufwand für Fahrten zu Patienten abgegolten. Werden mehrere Versicherte auf einem Weg besucht, ist die Vergütung nur anteilig nach dem Verhältnis zu der Zahl der</t>
  </si>
  <si>
    <t>0: Berufsgruppenübergreifend</t>
  </si>
  <si>
    <t>Vergütung gültig ab 01.01.2017</t>
  </si>
  <si>
    <t>6.   Team-/Fallbesprechung</t>
  </si>
  <si>
    <t>7.   Fallkonferenz</t>
  </si>
  <si>
    <t>a) Die Leistung ist nur abrechenbar, wenn die Datenübermittlung mittels Übergabetabelle nach der Anlage 3 Anhang 1.3 der Vereinbarung gemäß §§ 113, 118 und 120 SGB V  an die Auswertungsstelle erfolgt.</t>
  </si>
  <si>
    <t>b) nach den landesrechtlichen Vorschriften in Bayern</t>
  </si>
  <si>
    <r>
      <t xml:space="preserve">28,53 € </t>
    </r>
    <r>
      <rPr>
        <b/>
        <vertAlign val="superscript"/>
        <sz val="12"/>
        <rFont val="Arial"/>
        <family val="2"/>
      </rPr>
      <t>a)</t>
    </r>
  </si>
  <si>
    <r>
      <t xml:space="preserve">25,47 € </t>
    </r>
    <r>
      <rPr>
        <b/>
        <vertAlign val="superscript"/>
        <sz val="12"/>
        <rFont val="Arial"/>
        <family val="2"/>
      </rPr>
      <t>a)</t>
    </r>
  </si>
  <si>
    <r>
      <t xml:space="preserve">2.   Leistungen von Psychologen mit Master oder Diplomabschluss und approbierte Psychotherapeuten </t>
    </r>
    <r>
      <rPr>
        <b/>
        <vertAlign val="superscript"/>
        <sz val="12"/>
        <rFont val="Arial"/>
        <family val="2"/>
      </rPr>
      <t>b)</t>
    </r>
  </si>
  <si>
    <r>
      <t xml:space="preserve">2: Leistungen von Psychologen mit Master oder Diplomabschluss und approbierte Psychotherapeuten und Kinder- und Jugendlichenpsychotherapeuten </t>
    </r>
    <r>
      <rPr>
        <vertAlign val="superscript"/>
        <sz val="12"/>
        <rFont val="Arial"/>
        <family val="2"/>
      </rPr>
      <t>b)</t>
    </r>
  </si>
  <si>
    <t>0: Kinder- und Jugend-psychiatrie</t>
  </si>
  <si>
    <t>Vergütung gültig ab 01.01.2018</t>
  </si>
  <si>
    <r>
      <t xml:space="preserve">29,10 € </t>
    </r>
    <r>
      <rPr>
        <b/>
        <vertAlign val="superscript"/>
        <sz val="12"/>
        <rFont val="Arial"/>
        <family val="2"/>
      </rPr>
      <t>a)</t>
    </r>
  </si>
  <si>
    <r>
      <t xml:space="preserve">25,98 € </t>
    </r>
    <r>
      <rPr>
        <b/>
        <vertAlign val="superscript"/>
        <sz val="12"/>
        <rFont val="Arial"/>
        <family val="2"/>
      </rPr>
      <t>a)</t>
    </r>
  </si>
  <si>
    <r>
      <t>2.   Leistungen von Psychologen mit Master oder Diplomabschluss und approbierte Psychotherapeuten und Kinder- und Jugendlichenpsychotherapeuten</t>
    </r>
    <r>
      <rPr>
        <b/>
        <vertAlign val="superscript"/>
        <sz val="12"/>
        <rFont val="Arial"/>
        <family val="2"/>
      </rPr>
      <t xml:space="preserve"> b)</t>
    </r>
  </si>
  <si>
    <t>PIA-81Z</t>
  </si>
  <si>
    <t>10.   Zusatzleistungsziffern ((PIA-Doku-Vereinbarung) vom 02.02.2018)</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</si>
  <si>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</si>
  <si>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</si>
  <si>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</si>
  <si>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</si>
  <si>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</si>
  <si>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</si>
  <si>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</si>
  <si>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</si>
  <si>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</si>
  <si>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10.   Zusatzleistungsziffern ((PIA-Doku-Vereinbarung) vom 02.02.2018) zur Dokumentation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</si>
  <si>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</si>
  <si>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</si>
  <si>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</si>
  <si>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</si>
  <si>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r>
      <t xml:space="preserve">30,58 € </t>
    </r>
    <r>
      <rPr>
        <b/>
        <vertAlign val="superscript"/>
        <sz val="12"/>
        <rFont val="Arial"/>
        <family val="2"/>
      </rPr>
      <t>a)</t>
    </r>
  </si>
  <si>
    <r>
      <t xml:space="preserve">27,30 € </t>
    </r>
    <r>
      <rPr>
        <b/>
        <vertAlign val="superscript"/>
        <sz val="12"/>
        <rFont val="Arial"/>
        <family val="2"/>
      </rPr>
      <t>a)</t>
    </r>
  </si>
  <si>
    <t>bis 120 Minuten für eine spezifische Behandlung/Betreuung in der Kleingruppe (bis zu fünf Patienten); ausschließlich im Zusammenhang mit der ICD 10 Diagnose F60.3-</t>
  </si>
  <si>
    <t>bis 120 Minuten für eine spezifische Behandlung/Betreuung in der Großruppe (mehr als fünf Patienten, höchstens 12 Patienten); ausschließlich im Zusammenhang mit der ICD 10 Diagnose F60.3-</t>
  </si>
  <si>
    <t>Zeitdauer mindestens 60 Minuten multiprofessionelle Fallkonferenz durch Standardgruppe (Arzt, Psychologe, Sozialpädagoge, Sprachtherapeut, sonstige nichtärztliche Therapeuten) je Patient nur einmal im Krankheitsfall. Ein Krankheitsfall umfasst das aktuelle sowie die nachfolgenden 3 Kalendervierteljahre, die der Berechnung der krankheitsfallbezogenen Leistungsposition folgen (§ 21 Abs. 1, Satz 9 BMV-Ä). Mind. 5 Mitarbeiter aus 4 unterschiedlichen Berufsgruppen müssen anwesend sein.</t>
  </si>
  <si>
    <t>Zeitdauer bis 240 Minuten (Abrechnung nur 1x im Krankheitsfall möglich! Ein Krankheitsfall umfasst das aktuelle sowie die nachfolgenden 3 Kalendervierteljahre, die der Berechnung der krankheitsfallbezogenen Leistungsposition folgen (§ 21 Abs. 1, Satz 9 BMV-Ä).) wie oben</t>
  </si>
  <si>
    <t>Qualifizierte Arzneimittelverordnung ohne ärztlichen Patientenkontakt</t>
  </si>
  <si>
    <t>bis 10 Minuten für Leistungen der sozialpsychiatrischen Grundversorgung, Krisenintervention einschl. amb. Notfallbehandlung,spezifische Einzelbehandlung/Betreuung, Psychodiagnostik, ohne Videosprechstunde</t>
  </si>
  <si>
    <t>bis 20 Minuten für Leistungen der sozialpsychiatrischen Grundversorgung, Krisenintervention einschl. amb. Notfallbehandlung,spezifische Einzelbehandlung/Betreuung, Psychodiagnostik, ohne Videosprechstunde</t>
  </si>
  <si>
    <t>bis 40 Minuten für Leistungen der sozialpsychiatrischen Grundversorgung, Krisenintervention einschl. amb. Notfallbehandlung,spezifische Einzelbehandlung/Betreuung, Psychodiagnostik, ohne Videosprechstunde</t>
  </si>
  <si>
    <t>bis 60 Minuten für Leistungen der sozialpsychiatrischen Grundversorgung, Krisenintervention einschl. amb. Notfallbehandlung,spezifische Einzelbehandlung/Betreuung, Psychodiagnostik, ohne Videosprechstunde</t>
  </si>
  <si>
    <t>bis 90 Minuten für Leistungen der sozialpsychiatrischen Grundversorgung, Krisenintervention einschl. amb. Notfallbehandlung,spezifische Einzelbehandlung/Betreuung, Psychodiagnostik, ohne Videosprechstunde</t>
  </si>
  <si>
    <t>bis 120 Minuten für Leistungen der sozialpsychiatrischen Grundversorgung, Krisenintervention einschl. amb. Notfallbehandlung,spezifische Einzelbehandlung/Betreuung, Psychodiagnostik, ohne Videosprechstunde</t>
  </si>
  <si>
    <t>bis 180 Minuten für Leistungen der sozialpsychiatrischen Grundversorgung, Krisenintervention einschl. amb. Notfallbehandlung,spezifische Einzelbehandlung/Betreuung, Psychodiagnostik, ohne Videosprechstunde</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</si>
  <si>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</si>
  <si>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</si>
  <si>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</si>
  <si>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</si>
  <si>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</si>
  <si>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</si>
  <si>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</si>
  <si>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bis 20 Minuten für Leistungen der sozialpsychiatrischen Grundversorgung, Krisenintervention einschl. amb. Notfallbehandlung, spezifische Einzelbehandlung/Betreuung, Psychodiagnostik, ohne Videosprechstunde</t>
  </si>
  <si>
    <t>bis 40 Minuten für Leistungen der sozialpsychiatrischen Grundversorgung, Krisenintervention einschl. amb. Notfallbehandlung, spezifische Einzelbehandlung/Betreuung, Psychodiagnostik, ohne Videosprechstunde</t>
  </si>
  <si>
    <t>bis 180 Minuten für Leistungen der sozialpsychiatrischen Grundversorgung, Krisenintervention einschl. amb. Notfallbehandlung, spezifische Einzelbehandlung/Betreuung, Psychodiagnostik, ohne Videosprechstunde</t>
  </si>
  <si>
    <t>bis 120 Minuten für Leistungen der sozialpsychiatrischen Grundversorgung, Krisenintervention einschl. amb. Notfallbehandlung, spezifische Einzelbehandlung/Betreuung, Psychodiagnostik, ohne Videosprechstunde</t>
  </si>
  <si>
    <t>bis 90 Minuten für Leistungen der sozialpsychiatrischen Grundversorgung, Krisenintervention einschl. amb. Notfallbehandlung, spezifische Einzelbehandlung/Betreuung, Psychodiagnostik, ohne Videosprechstunde</t>
  </si>
  <si>
    <t>bis 60 Minuten für Leistungen der sozialpsychiatrischen Grundversorgung, Krisenintervention einschl.amb.  Notfallbehandlung, spezifische Einzelbehandlung/Betreuung, Psychodiagnostik, ohne Videosprechstunde</t>
  </si>
  <si>
    <t>0: Ambulante Basisdokumentation, Arzneiverordnung ohne Patientenkontakt, Fallkonferenz</t>
  </si>
  <si>
    <t>3: Videosprechstunde</t>
  </si>
  <si>
    <t>Zeitdauer bis 10 Minuten Kinder- und jugendpsychiatrische Abklärung, spezifische Diagnostik, ambulante Notfallbehandlung und Krisenintervention, Einzeltherapie, ohne Videosprechstunde</t>
  </si>
  <si>
    <t>Zeitdauer bis 20 Minuten Kinder- und jugendpsychiatrische Abklärung, spezifische Diagnostik, ambulante Notfallbehandlung und Krisenintervention, Einzeltherapie, ohne Videosprechstunde</t>
  </si>
  <si>
    <t>Zeitdauer bis 10 Minuten für Leistungen im Rahmen einer Videosprechstunde</t>
  </si>
  <si>
    <t>Zeitdauer bis 20 Minuten für Leistungen im Rahmen einer Videosprechstunde</t>
  </si>
  <si>
    <t>Zeitdauer bis 40 Minuten für Leistungen im Rahmen einer Videosprechstunde</t>
  </si>
  <si>
    <t>Zeitdauer bis 60 Minuten für Leistungen im Rahmen einer Videosprechstunde</t>
  </si>
  <si>
    <t>Zeitdauer bis 90 Minuten für Leistungen im Rahmen einer Videosprechstunde</t>
  </si>
  <si>
    <t>Zeitdauer bis 120 Minuten für Leistungen im Rahmen einer Videosprechstunde</t>
  </si>
  <si>
    <t>Zeitdauer bis 180 Minuten für Leistungen im Rahmen einer Videosprechstunde</t>
  </si>
  <si>
    <t>Zeitdauer bis 10 Minuten Kinder- u. jugendpsychiatrische Abklärung, spezifische Diagnostik, Einzeltherapie, ohne Videosprechstunde</t>
  </si>
  <si>
    <t>Zeitdauer bis 20 Minuten Kinder- u. jugendpsychiatrische Abklärung, spezifische Diagnostik, Einzeltherapie, ohne Videosprechstunde</t>
  </si>
  <si>
    <t>35220250</t>
  </si>
  <si>
    <t>35220251</t>
  </si>
  <si>
    <t>35220252</t>
  </si>
  <si>
    <t>35220253</t>
  </si>
  <si>
    <t>35220254</t>
  </si>
  <si>
    <t>35220255</t>
  </si>
  <si>
    <t>35220256</t>
  </si>
  <si>
    <t>5: Fallkonferenz, Videosprechstunde</t>
  </si>
  <si>
    <t>4: Team-/ Fallbesprechung</t>
  </si>
  <si>
    <t>9: Labor / EKG / EEG</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</si>
  <si>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</si>
  <si>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</si>
  <si>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</si>
  <si>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r>
      <t>Vergütung gültig ab 01.01</t>
    </r>
    <r>
      <rPr>
        <b/>
        <sz val="12"/>
        <color rgb="FFFF0000"/>
        <rFont val="Arial"/>
        <family val="2"/>
      </rPr>
      <t>.2020</t>
    </r>
  </si>
  <si>
    <t>- unabhängig von betrauter Berufsgruppe (Pflegekraft, MFA, MTA)</t>
  </si>
  <si>
    <r>
      <t>30,58 €</t>
    </r>
    <r>
      <rPr>
        <sz val="12"/>
        <rFont val="Arial"/>
        <family val="2"/>
      </rPr>
      <t xml:space="preserve"> </t>
    </r>
    <r>
      <rPr>
        <vertAlign val="superscript"/>
        <sz val="12"/>
        <rFont val="Arial"/>
        <family val="2"/>
      </rPr>
      <t>a)</t>
    </r>
  </si>
  <si>
    <r>
      <t xml:space="preserve">31,41 € </t>
    </r>
    <r>
      <rPr>
        <b/>
        <vertAlign val="superscript"/>
        <sz val="12"/>
        <rFont val="Arial"/>
        <family val="2"/>
      </rPr>
      <t>a)</t>
    </r>
  </si>
  <si>
    <r>
      <t xml:space="preserve">28,04 € </t>
    </r>
    <r>
      <rPr>
        <b/>
        <vertAlign val="superscript"/>
        <sz val="12"/>
        <rFont val="Arial"/>
        <family val="2"/>
      </rPr>
      <t>a)</t>
    </r>
  </si>
  <si>
    <r>
      <t xml:space="preserve">27,90 € </t>
    </r>
    <r>
      <rPr>
        <vertAlign val="superscript"/>
        <sz val="12"/>
        <rFont val="Arial"/>
        <family val="2"/>
      </rPr>
      <t>a)</t>
    </r>
  </si>
  <si>
    <r>
      <t xml:space="preserve">31,25 € </t>
    </r>
    <r>
      <rPr>
        <vertAlign val="superscript"/>
        <sz val="12"/>
        <rFont val="Arial"/>
        <family val="2"/>
      </rPr>
      <t>a)</t>
    </r>
  </si>
  <si>
    <t xml:space="preserve">Anlage 1b zur Vereinbarung gemäß §§ 113, 118 und 120 SGB V </t>
  </si>
  <si>
    <r>
      <t>Vergütung gültig ab 01.01.2021</t>
    </r>
    <r>
      <rPr>
        <sz val="11"/>
        <color theme="1"/>
        <rFont val="Calibri"/>
        <family val="2"/>
        <scheme val="minor"/>
      </rPr>
      <t/>
    </r>
  </si>
  <si>
    <t>Vergütungs-basis ab 01.01.2022</t>
  </si>
  <si>
    <t>6: Fallbesprechung</t>
  </si>
  <si>
    <t>Vergütung gültig ab 01.01.2022</t>
  </si>
  <si>
    <t>4.   Leistungen von Sozialpädagogen (inkl. Sozialarbeiter, Heilpädagogen)</t>
  </si>
  <si>
    <t>5.   Leistungen von Sozialpädagogen (inkl. Sozialarbeiter, Heilpädagogen)</t>
  </si>
  <si>
    <r>
      <t xml:space="preserve">31,97 € </t>
    </r>
    <r>
      <rPr>
        <b/>
        <vertAlign val="superscript"/>
        <sz val="12"/>
        <rFont val="Arial"/>
        <family val="2"/>
      </rPr>
      <t>a)</t>
    </r>
  </si>
  <si>
    <r>
      <t xml:space="preserve">28,54 € </t>
    </r>
    <r>
      <rPr>
        <b/>
        <vertAlign val="superscript"/>
        <sz val="12"/>
        <rFont val="Arial"/>
        <family val="2"/>
      </rPr>
      <t>a)</t>
    </r>
  </si>
  <si>
    <t>3.   Leistungen von Pflegepersonal (inkl. Erziehungsdienst)</t>
  </si>
  <si>
    <t>5.   Leistungen von Spezialtherapeuten (z.B. Ergotherapeuten, Physiotherapeuten, Logopäden,  Arbeits- und Beschäftigungstherapeuten und Kreativtherapeuten)</t>
  </si>
  <si>
    <t>5: Leistungen von Spezialtherapeuten</t>
  </si>
  <si>
    <t>Vergütung gültig ab 01.01.2023</t>
  </si>
  <si>
    <t>Vergütung gültig ab 01.01.2024</t>
  </si>
  <si>
    <r>
      <t>Anlage 1a zur Vereinbarung gem. §§ 113, 118 und 120 SGB V</t>
    </r>
    <r>
      <rPr>
        <b/>
        <strike/>
        <sz val="14"/>
        <rFont val="Arial"/>
        <family val="2"/>
      </rPr>
      <t/>
    </r>
  </si>
  <si>
    <t>Nachholung I/2023 und II/2023 für III/2023 und IV/2023</t>
  </si>
  <si>
    <t>2023 sowie 2024 abzurechnen</t>
  </si>
  <si>
    <t>3.   Leistungen von Pflege- und Erziehungsdienst, Spezialtherapeuten, z. B. Ergotherapeuten, Physiotherapeuten, Arbeits- und Beschäftigungstherapeuten und Kreativtherapeuten</t>
  </si>
  <si>
    <t xml:space="preserve">4.   Leistungen von Sprachtherapeuten und Logopäden </t>
  </si>
  <si>
    <t>3: Leistungen von Pflege- und Erziehungsdienst, Spezialtherapeuten, z. B. Ergotherapeuten, Physiotherapeuten, Arbeits- und Beschäftigungstherapeuten und Kreativtherapeuten</t>
  </si>
  <si>
    <t>4: Leistungen von Sprachtherapeuten und Logopäden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</si>
</sst>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21" x14ac:knownFonts="1">
    <font>
      <sz val="10"/>
      <name val="Arial"/>
    </font>
    <font>
      <sz val="11"/>
      <color theme="1"/>
      <name val="Calibri"/>
      <family val="2"/>
      <scheme val="minor"/>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2"/>
      <color indexed="10"/>
      <name val="Arial"/>
      <family val="2"/>
    </font>
    <font>
      <sz val="16"/>
      <name val="Arial"/>
      <family val="2"/>
    </font>
    <font>
      <sz val="16"/>
      <color theme="0"/>
      <name val="Arial"/>
      <family val="2"/>
    </font>
    <font>
      <sz val="10"/>
      <color theme="0"/>
      <name val="Arial"/>
      <family val="2"/>
    </font>
    <font>
      <b/>
      <sz val="10"/>
      <color theme="0"/>
      <name val="Arial"/>
      <family val="2"/>
    </font>
    <font>
      <vertAlign val="superscript"/>
      <sz val="12"/>
      <name val="Arial"/>
      <family val="2"/>
    </font>
    <font>
      <b/>
      <sz val="12"/>
      <color rgb="FFFF0000"/>
      <name val="Arial"/>
      <family val="2"/>
    </font>
    <font>
      <b/>
      <strike/>
      <sz val="14"/>
      <name val="Arial"/>
      <family val="2"/>
    </font>
    <font>
      <sz val="14"/>
      <name val="Arial"/>
      <family val="2"/>
    </font>
    <font>
      <b/>
      <u/>
      <sz val="12"/>
      <name val="Arial"/>
      <family val="2"/>
    </font>
    <font>
      <sz val="10"/>
      <color rgb="FFFF0000"/>
      <name val="Arial"/>
      <family val="2"/>
    </font>
  </fonts>
  <fills count="9">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304">
    <xf numFmtId="0" fontId="0" fillId="0" borderId="0" xfId="0"/>
    <xf numFmtId="0" fontId="11" fillId="0" borderId="0" xfId="0" applyFont="1" applyAlignment="1" applyProtection="1">
      <alignment vertical="center"/>
      <protection hidden="1"/>
    </xf>
    <xf numFmtId="0" fontId="2" fillId="0" borderId="0" xfId="0" applyFont="1" applyAlignment="1" applyProtection="1">
      <alignment vertical="center"/>
      <protection hidden="1"/>
    </xf>
    <xf numFmtId="0" fontId="4" fillId="2" borderId="24" xfId="0" applyFont="1" applyFill="1" applyBorder="1" applyAlignment="1" applyProtection="1">
      <alignment horizontal="center" vertical="top" wrapText="1"/>
      <protection hidden="1"/>
    </xf>
    <xf numFmtId="0" fontId="3" fillId="0" borderId="0" xfId="0" applyFont="1" applyAlignment="1" applyProtection="1">
      <protection hidden="1"/>
    </xf>
    <xf numFmtId="1" fontId="7" fillId="0" borderId="6" xfId="0" applyNumberFormat="1" applyFont="1" applyFill="1" applyBorder="1" applyAlignment="1" applyProtection="1">
      <alignment horizontal="center" vertical="center" wrapText="1"/>
      <protection hidden="1"/>
    </xf>
    <xf numFmtId="165" fontId="4" fillId="0" borderId="0" xfId="0" applyNumberFormat="1"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center" wrapText="1"/>
      <protection hidden="1"/>
    </xf>
    <xf numFmtId="0" fontId="7" fillId="0" borderId="6" xfId="0" applyFont="1" applyFill="1" applyBorder="1" applyAlignment="1" applyProtection="1">
      <alignment horizontal="center" vertical="top" wrapText="1"/>
      <protection hidden="1"/>
    </xf>
    <xf numFmtId="0" fontId="7" fillId="0" borderId="25" xfId="0" applyFont="1" applyFill="1" applyBorder="1" applyAlignment="1" applyProtection="1">
      <alignment horizontal="center" vertical="center" wrapText="1"/>
      <protection hidden="1"/>
    </xf>
    <xf numFmtId="165" fontId="4" fillId="0" borderId="2" xfId="0" applyNumberFormat="1"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wrapText="1"/>
      <protection hidden="1"/>
    </xf>
    <xf numFmtId="164" fontId="4" fillId="0" borderId="0" xfId="0" applyNumberFormat="1" applyFont="1" applyBorder="1" applyAlignment="1" applyProtection="1">
      <alignment horizontal="center" vertical="center" wrapText="1"/>
      <protection hidden="1"/>
    </xf>
    <xf numFmtId="0" fontId="4" fillId="0" borderId="6" xfId="0" applyFont="1" applyFill="1" applyBorder="1" applyAlignment="1" applyProtection="1">
      <alignment horizontal="left" wrapText="1"/>
      <protection hidden="1"/>
    </xf>
    <xf numFmtId="0" fontId="4" fillId="0" borderId="0" xfId="0" applyFont="1" applyFill="1" applyBorder="1" applyAlignment="1" applyProtection="1">
      <alignment horizontal="left" wrapText="1"/>
      <protection hidden="1"/>
    </xf>
    <xf numFmtId="0" fontId="4" fillId="0" borderId="25" xfId="0" applyFont="1" applyFill="1" applyBorder="1" applyAlignment="1" applyProtection="1">
      <alignment horizontal="left" wrapText="1"/>
      <protection hidden="1"/>
    </xf>
    <xf numFmtId="165" fontId="4" fillId="0" borderId="2" xfId="0" applyNumberFormat="1" applyFont="1" applyFill="1" applyBorder="1" applyAlignment="1" applyProtection="1">
      <alignment horizontal="left" wrapText="1"/>
      <protection hidden="1"/>
    </xf>
    <xf numFmtId="0" fontId="6" fillId="0" borderId="0" xfId="0" applyFont="1" applyAlignment="1" applyProtection="1">
      <protection hidden="1"/>
    </xf>
    <xf numFmtId="0" fontId="4" fillId="2" borderId="20" xfId="0" applyFont="1" applyFill="1" applyBorder="1" applyAlignment="1" applyProtection="1">
      <alignment horizontal="center" vertical="center" wrapText="1"/>
      <protection hidden="1"/>
    </xf>
    <xf numFmtId="0" fontId="2" fillId="0" borderId="0" xfId="0" applyFont="1" applyAlignment="1" applyProtection="1">
      <alignment vertical="center" wrapText="1"/>
      <protection hidden="1"/>
    </xf>
    <xf numFmtId="0" fontId="0" fillId="0" borderId="0" xfId="0" applyAlignment="1" applyProtection="1">
      <alignment vertical="center"/>
      <protection hidden="1"/>
    </xf>
    <xf numFmtId="0" fontId="2" fillId="0" borderId="0" xfId="1" applyFont="1" applyAlignment="1" applyProtection="1">
      <alignment vertical="center"/>
      <protection hidden="1"/>
    </xf>
    <xf numFmtId="0" fontId="2" fillId="0" borderId="0" xfId="0" applyFont="1" applyAlignment="1" applyProtection="1">
      <alignment horizontal="left" vertical="center"/>
      <protection hidden="1"/>
    </xf>
    <xf numFmtId="0" fontId="2" fillId="0" borderId="0" xfId="0" applyFont="1" applyAlignment="1" applyProtection="1">
      <alignment horizontal="center" vertical="center"/>
      <protection hidden="1"/>
    </xf>
    <xf numFmtId="0" fontId="3"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vertical="center"/>
      <protection hidden="1"/>
    </xf>
    <xf numFmtId="0" fontId="14" fillId="0" borderId="0" xfId="0" applyFont="1" applyAlignment="1" applyProtection="1">
      <protection hidden="1"/>
    </xf>
    <xf numFmtId="0" fontId="13" fillId="0" borderId="0" xfId="0" applyFont="1" applyAlignment="1" applyProtection="1">
      <alignment vertical="center" wrapText="1"/>
      <protection hidden="1"/>
    </xf>
    <xf numFmtId="0" fontId="13" fillId="0" borderId="0" xfId="1" applyFont="1" applyAlignment="1" applyProtection="1">
      <alignment vertical="center"/>
      <protection hidden="1"/>
    </xf>
    <xf numFmtId="0" fontId="11" fillId="0" borderId="0" xfId="0" applyFont="1" applyAlignment="1" applyProtection="1">
      <alignment vertical="center"/>
    </xf>
    <xf numFmtId="0" fontId="5" fillId="0" borderId="20" xfId="0" applyFont="1" applyBorder="1" applyAlignment="1" applyProtection="1">
      <alignment vertical="center"/>
    </xf>
    <xf numFmtId="0" fontId="5" fillId="0" borderId="14" xfId="0" applyFont="1" applyBorder="1" applyAlignment="1" applyProtection="1">
      <alignment vertical="center"/>
    </xf>
    <xf numFmtId="0" fontId="5" fillId="0" borderId="11" xfId="0" applyFont="1" applyBorder="1" applyAlignment="1" applyProtection="1">
      <alignment horizontal="left" vertical="center"/>
    </xf>
    <xf numFmtId="0" fontId="3" fillId="0" borderId="0" xfId="0" applyFont="1" applyAlignment="1" applyProtection="1">
      <alignment vertical="center"/>
    </xf>
    <xf numFmtId="0" fontId="4" fillId="2" borderId="24" xfId="0" applyFont="1" applyFill="1" applyBorder="1" applyAlignment="1" applyProtection="1">
      <alignment horizontal="center" vertical="top" wrapText="1"/>
    </xf>
    <xf numFmtId="0" fontId="0" fillId="0" borderId="0" xfId="0" applyAlignment="1" applyProtection="1">
      <alignment vertical="center"/>
    </xf>
    <xf numFmtId="0" fontId="6" fillId="0" borderId="0" xfId="0" applyFont="1" applyAlignment="1" applyProtection="1"/>
    <xf numFmtId="0" fontId="7" fillId="0" borderId="6" xfId="0" applyNumberFormat="1" applyFont="1" applyFill="1" applyBorder="1" applyAlignment="1" applyProtection="1">
      <alignment horizontal="center" vertical="center"/>
    </xf>
    <xf numFmtId="1" fontId="7" fillId="0" borderId="6" xfId="0" applyNumberFormat="1" applyFont="1" applyFill="1" applyBorder="1" applyAlignment="1" applyProtection="1">
      <alignment horizontal="center" vertical="center"/>
    </xf>
    <xf numFmtId="0" fontId="2" fillId="0" borderId="0" xfId="0" applyFont="1" applyAlignment="1" applyProtection="1">
      <alignment vertical="center"/>
    </xf>
    <xf numFmtId="49" fontId="7" fillId="0" borderId="6" xfId="0" applyNumberFormat="1" applyFont="1" applyBorder="1" applyAlignment="1" applyProtection="1">
      <alignment horizontal="left" vertical="center"/>
    </xf>
    <xf numFmtId="49" fontId="7" fillId="0" borderId="6" xfId="0" applyNumberFormat="1" applyFont="1" applyFill="1" applyBorder="1" applyAlignment="1" applyProtection="1">
      <alignment horizontal="center" vertical="top"/>
    </xf>
    <xf numFmtId="49" fontId="7" fillId="0" borderId="6" xfId="0" applyNumberFormat="1" applyFont="1" applyFill="1" applyBorder="1" applyAlignment="1" applyProtection="1">
      <alignment horizontal="left" vertical="center"/>
    </xf>
    <xf numFmtId="49" fontId="7" fillId="0" borderId="6" xfId="0" applyNumberFormat="1" applyFont="1" applyFill="1" applyBorder="1" applyAlignment="1" applyProtection="1">
      <alignment horizontal="center" vertical="center"/>
    </xf>
    <xf numFmtId="0" fontId="7" fillId="0" borderId="6" xfId="0" quotePrefix="1" applyFont="1" applyFill="1" applyBorder="1" applyAlignment="1" applyProtection="1">
      <alignment horizontal="center" vertical="center"/>
    </xf>
    <xf numFmtId="0" fontId="0" fillId="0" borderId="0" xfId="0" applyAlignment="1" applyProtection="1">
      <alignment horizontal="left" vertical="center"/>
    </xf>
    <xf numFmtId="0" fontId="0" fillId="0" borderId="0" xfId="0" applyAlignment="1" applyProtection="1">
      <alignment horizontal="center" vertical="center"/>
    </xf>
    <xf numFmtId="165" fontId="4" fillId="0" borderId="0" xfId="0" applyNumberFormat="1" applyFont="1" applyBorder="1" applyAlignment="1" applyProtection="1">
      <alignment horizontal="center" vertical="center" wrapText="1"/>
      <protection hidden="1"/>
    </xf>
    <xf numFmtId="0" fontId="7" fillId="0" borderId="19" xfId="0" applyFont="1" applyFill="1" applyBorder="1" applyAlignment="1" applyProtection="1">
      <alignment horizontal="center" vertical="center" wrapText="1"/>
      <protection hidden="1"/>
    </xf>
    <xf numFmtId="165" fontId="4" fillId="0" borderId="12" xfId="0" applyNumberFormat="1" applyFont="1" applyFill="1" applyBorder="1" applyAlignment="1" applyProtection="1">
      <alignment horizontal="center" vertical="center" wrapText="1"/>
      <protection hidden="1"/>
    </xf>
    <xf numFmtId="0" fontId="7" fillId="3" borderId="0" xfId="0" applyFont="1" applyFill="1" applyBorder="1" applyAlignment="1" applyProtection="1">
      <alignment horizontal="left" vertical="center" wrapText="1"/>
      <protection hidden="1"/>
    </xf>
    <xf numFmtId="0" fontId="7" fillId="0" borderId="0" xfId="0" applyFont="1" applyBorder="1" applyAlignment="1" applyProtection="1">
      <alignment horizontal="left" vertical="top" wrapText="1"/>
      <protection hidden="1"/>
    </xf>
    <xf numFmtId="0" fontId="7" fillId="0" borderId="25"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4" fillId="2" borderId="13"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0" fontId="7" fillId="0" borderId="19" xfId="0" applyFont="1" applyBorder="1" applyAlignment="1" applyProtection="1">
      <alignment horizontal="left" vertical="center"/>
      <protection hidden="1"/>
    </xf>
    <xf numFmtId="0" fontId="7" fillId="0" borderId="12" xfId="0" applyFont="1" applyBorder="1" applyAlignment="1" applyProtection="1">
      <alignment horizontal="left" vertical="center"/>
      <protection hidden="1"/>
    </xf>
    <xf numFmtId="0" fontId="7" fillId="0" borderId="18" xfId="0" applyFont="1" applyBorder="1" applyAlignment="1" applyProtection="1">
      <alignment horizontal="left" vertical="center"/>
      <protection hidden="1"/>
    </xf>
    <xf numFmtId="0" fontId="7" fillId="0" borderId="6" xfId="0" applyFont="1" applyBorder="1" applyAlignment="1" applyProtection="1">
      <alignment horizontal="left" vertical="center"/>
      <protection hidden="1"/>
    </xf>
    <xf numFmtId="0" fontId="7" fillId="0" borderId="0" xfId="0" applyFont="1" applyBorder="1" applyAlignment="1" applyProtection="1">
      <alignment horizontal="left" vertical="center"/>
      <protection hidden="1"/>
    </xf>
    <xf numFmtId="0" fontId="7" fillId="0" borderId="7" xfId="0" applyFont="1" applyBorder="1" applyAlignment="1" applyProtection="1">
      <alignment horizontal="left" vertical="center"/>
      <protection hidden="1"/>
    </xf>
    <xf numFmtId="0" fontId="4" fillId="2" borderId="14" xfId="0" applyFont="1" applyFill="1" applyBorder="1" applyAlignment="1" applyProtection="1">
      <alignment horizontal="left" vertical="center" wrapText="1"/>
      <protection hidden="1"/>
    </xf>
    <xf numFmtId="0" fontId="7" fillId="0" borderId="11"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0" xfId="0" applyFont="1" applyBorder="1" applyAlignment="1" applyProtection="1">
      <alignment horizontal="left" vertical="center" wrapText="1"/>
      <protection hidden="1"/>
    </xf>
    <xf numFmtId="0" fontId="7" fillId="0" borderId="0" xfId="0" applyFont="1" applyBorder="1" applyAlignment="1" applyProtection="1">
      <alignment horizontal="center" vertical="center" wrapText="1"/>
      <protection hidden="1"/>
    </xf>
    <xf numFmtId="0" fontId="13" fillId="0" borderId="0" xfId="0" applyFont="1" applyBorder="1" applyAlignment="1" applyProtection="1">
      <alignment vertical="center"/>
      <protection hidden="1"/>
    </xf>
    <xf numFmtId="0" fontId="2" fillId="0" borderId="0" xfId="0" applyFont="1" applyBorder="1" applyAlignment="1" applyProtection="1">
      <alignment vertical="center"/>
      <protection hidden="1"/>
    </xf>
    <xf numFmtId="0" fontId="3" fillId="0" borderId="0" xfId="0" applyFont="1" applyBorder="1" applyAlignment="1" applyProtection="1">
      <protection hidden="1"/>
    </xf>
    <xf numFmtId="0" fontId="4" fillId="2" borderId="3" xfId="0" applyFont="1" applyFill="1" applyBorder="1" applyAlignment="1" applyProtection="1">
      <alignment horizontal="left" vertical="center" wrapText="1"/>
      <protection hidden="1"/>
    </xf>
    <xf numFmtId="0" fontId="9" fillId="0" borderId="4" xfId="0" applyFont="1" applyBorder="1" applyAlignment="1" applyProtection="1">
      <alignment horizontal="left" vertical="center" wrapText="1"/>
      <protection hidden="1"/>
    </xf>
    <xf numFmtId="0" fontId="7" fillId="0" borderId="5" xfId="0" applyFont="1" applyBorder="1" applyAlignment="1" applyProtection="1">
      <alignment horizontal="left" vertical="center" wrapText="1"/>
      <protection hidden="1"/>
    </xf>
    <xf numFmtId="0" fontId="7" fillId="0" borderId="5" xfId="0" applyFont="1" applyBorder="1" applyAlignment="1" applyProtection="1">
      <alignment horizontal="left" vertical="top" wrapText="1"/>
      <protection hidden="1"/>
    </xf>
    <xf numFmtId="0" fontId="7"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9" fillId="0" borderId="0" xfId="0" applyFont="1" applyBorder="1" applyAlignment="1" applyProtection="1">
      <alignment horizontal="left" vertical="center" wrapText="1"/>
      <protection hidden="1"/>
    </xf>
    <xf numFmtId="0" fontId="4" fillId="2" borderId="13" xfId="0" applyFont="1" applyFill="1" applyBorder="1" applyAlignment="1" applyProtection="1">
      <alignment horizontal="center" vertical="top" wrapText="1"/>
      <protection hidden="1"/>
    </xf>
    <xf numFmtId="0" fontId="4" fillId="2" borderId="1" xfId="0" applyFont="1" applyFill="1" applyBorder="1" applyAlignment="1" applyProtection="1">
      <alignment horizontal="center" vertical="top" wrapText="1"/>
      <protection hidden="1"/>
    </xf>
    <xf numFmtId="0" fontId="7" fillId="0" borderId="8" xfId="0" applyFont="1" applyBorder="1" applyAlignment="1" applyProtection="1">
      <alignment horizontal="left" vertical="top" wrapText="1"/>
    </xf>
    <xf numFmtId="0" fontId="4" fillId="2" borderId="13" xfId="0" applyFont="1" applyFill="1" applyBorder="1" applyAlignment="1" applyProtection="1">
      <alignment horizontal="center" vertical="center"/>
    </xf>
    <xf numFmtId="0" fontId="7" fillId="0" borderId="8" xfId="0" applyFont="1" applyBorder="1" applyAlignment="1" applyProtection="1">
      <alignment horizontal="center" vertical="center"/>
    </xf>
    <xf numFmtId="0" fontId="7" fillId="3" borderId="6" xfId="0" applyFont="1" applyFill="1" applyBorder="1" applyAlignment="1" applyProtection="1">
      <alignment horizontal="center" vertical="center" wrapText="1"/>
      <protection hidden="1"/>
    </xf>
    <xf numFmtId="0" fontId="7" fillId="3" borderId="7" xfId="0" applyFont="1" applyFill="1" applyBorder="1" applyAlignment="1" applyProtection="1">
      <alignment horizontal="center" vertical="center" wrapText="1"/>
      <protection hidden="1"/>
    </xf>
    <xf numFmtId="0" fontId="2" fillId="5" borderId="0" xfId="0" applyFont="1" applyFill="1" applyBorder="1" applyAlignment="1" applyProtection="1">
      <alignment horizontal="center" vertical="center"/>
      <protection hidden="1"/>
    </xf>
    <xf numFmtId="0" fontId="7" fillId="0" borderId="28" xfId="0" applyFont="1" applyBorder="1" applyAlignment="1" applyProtection="1">
      <alignment horizontal="left" vertical="top" wrapText="1"/>
      <protection hidden="1"/>
    </xf>
    <xf numFmtId="0" fontId="7" fillId="0" borderId="26" xfId="0" applyFont="1" applyBorder="1" applyAlignment="1" applyProtection="1">
      <alignment horizontal="center" vertical="center"/>
    </xf>
    <xf numFmtId="0" fontId="0" fillId="0" borderId="7" xfId="0" applyBorder="1" applyAlignment="1">
      <alignment vertical="center" wrapText="1"/>
    </xf>
    <xf numFmtId="0" fontId="7" fillId="0" borderId="0" xfId="0" applyFont="1" applyBorder="1" applyAlignment="1" applyProtection="1">
      <alignment vertical="center" wrapText="1"/>
      <protection hidden="1"/>
    </xf>
    <xf numFmtId="0" fontId="0" fillId="0" borderId="7"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7" fillId="0" borderId="8" xfId="0" applyFont="1" applyBorder="1" applyAlignment="1" applyProtection="1">
      <alignment horizontal="left" vertical="top" wrapText="1"/>
    </xf>
    <xf numFmtId="0" fontId="7" fillId="0" borderId="9" xfId="0" applyFont="1" applyBorder="1" applyAlignment="1" applyProtection="1">
      <alignment horizontal="left" vertical="top" wrapText="1"/>
    </xf>
    <xf numFmtId="49" fontId="7" fillId="0" borderId="8" xfId="0" applyNumberFormat="1" applyFont="1" applyBorder="1" applyAlignment="1" applyProtection="1">
      <alignment horizontal="left" vertical="center" wrapText="1"/>
    </xf>
    <xf numFmtId="49" fontId="7" fillId="0" borderId="0" xfId="0" applyNumberFormat="1" applyFont="1" applyBorder="1" applyAlignment="1" applyProtection="1">
      <alignment horizontal="left" vertical="center" wrapText="1"/>
    </xf>
    <xf numFmtId="0" fontId="7" fillId="0" borderId="8" xfId="0" applyFont="1" applyBorder="1" applyAlignment="1" applyProtection="1">
      <alignment horizontal="center" vertical="top" wrapText="1"/>
    </xf>
    <xf numFmtId="0" fontId="7" fillId="0" borderId="0" xfId="0" applyFont="1" applyBorder="1" applyAlignment="1" applyProtection="1">
      <alignment horizontal="center" vertical="top" wrapText="1"/>
    </xf>
    <xf numFmtId="0" fontId="7" fillId="0" borderId="26"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7" xfId="0" applyFont="1" applyBorder="1" applyAlignment="1" applyProtection="1">
      <alignment horizontal="center" vertical="center"/>
    </xf>
    <xf numFmtId="0" fontId="4" fillId="2" borderId="13" xfId="0" applyFont="1" applyFill="1" applyBorder="1" applyAlignment="1" applyProtection="1">
      <alignment horizontal="center" vertical="center"/>
    </xf>
    <xf numFmtId="0" fontId="7" fillId="0" borderId="30" xfId="0" applyFont="1" applyBorder="1" applyAlignment="1" applyProtection="1">
      <alignment horizontal="left" vertical="top" wrapText="1"/>
    </xf>
    <xf numFmtId="0" fontId="4" fillId="2" borderId="11" xfId="0" applyFont="1" applyFill="1" applyBorder="1" applyAlignment="1" applyProtection="1">
      <alignment horizontal="center" vertical="center"/>
    </xf>
    <xf numFmtId="0" fontId="9" fillId="0" borderId="10" xfId="0" applyFont="1" applyBorder="1" applyAlignment="1" applyProtection="1">
      <alignment horizontal="left" vertical="top"/>
    </xf>
    <xf numFmtId="0" fontId="9" fillId="0" borderId="15" xfId="0" applyFont="1" applyBorder="1" applyAlignment="1" applyProtection="1">
      <alignment horizontal="left" vertical="top"/>
    </xf>
    <xf numFmtId="0" fontId="7" fillId="0" borderId="8"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0" borderId="9" xfId="0" applyFont="1" applyBorder="1" applyAlignment="1" applyProtection="1">
      <alignment horizontal="center" vertical="center"/>
    </xf>
    <xf numFmtId="0" fontId="4" fillId="2" borderId="14" xfId="0" applyFont="1" applyFill="1" applyBorder="1" applyAlignment="1" applyProtection="1">
      <alignment horizontal="left" vertical="center"/>
    </xf>
    <xf numFmtId="0" fontId="9" fillId="0" borderId="8" xfId="0" applyFont="1" applyBorder="1" applyAlignment="1" applyProtection="1">
      <alignment horizontal="left" vertical="top" wrapText="1"/>
    </xf>
    <xf numFmtId="0" fontId="9" fillId="0" borderId="8" xfId="0" applyFont="1" applyBorder="1" applyAlignment="1" applyProtection="1">
      <alignment horizontal="left" vertical="top"/>
    </xf>
    <xf numFmtId="0" fontId="9" fillId="0" borderId="0" xfId="0" applyFont="1" applyBorder="1" applyAlignment="1" applyProtection="1">
      <alignment horizontal="left" vertical="top"/>
    </xf>
    <xf numFmtId="0" fontId="9" fillId="0" borderId="29" xfId="0" applyFont="1" applyBorder="1" applyAlignment="1" applyProtection="1">
      <alignment horizontal="left" vertical="top"/>
    </xf>
    <xf numFmtId="0" fontId="7" fillId="0" borderId="30" xfId="0" applyFont="1" applyBorder="1" applyAlignment="1" applyProtection="1">
      <alignment horizontal="center" vertical="center"/>
    </xf>
    <xf numFmtId="20" fontId="7" fillId="0" borderId="30" xfId="0" applyNumberFormat="1" applyFont="1" applyBorder="1" applyAlignment="1" applyProtection="1">
      <alignment horizontal="left" vertical="top" wrapText="1"/>
    </xf>
    <xf numFmtId="20" fontId="7" fillId="0" borderId="31" xfId="0" applyNumberFormat="1" applyFont="1" applyBorder="1" applyAlignment="1" applyProtection="1">
      <alignment horizontal="left" vertical="top" wrapText="1"/>
    </xf>
    <xf numFmtId="0" fontId="7" fillId="0" borderId="0" xfId="0" quotePrefix="1" applyFont="1"/>
    <xf numFmtId="49" fontId="7" fillId="0" borderId="0" xfId="0" applyNumberFormat="1" applyFont="1" applyBorder="1" applyAlignment="1" applyProtection="1">
      <alignment horizontal="left" vertical="center" wrapText="1"/>
    </xf>
    <xf numFmtId="0" fontId="5" fillId="0" borderId="11" xfId="0" applyFont="1" applyBorder="1" applyAlignment="1" applyProtection="1">
      <alignment vertical="center"/>
    </xf>
    <xf numFmtId="0" fontId="18" fillId="0" borderId="11" xfId="0" applyFont="1" applyBorder="1" applyAlignment="1" applyProtection="1">
      <alignment vertical="center"/>
    </xf>
    <xf numFmtId="165" fontId="7" fillId="0" borderId="0" xfId="0" applyNumberFormat="1" applyFont="1" applyFill="1" applyBorder="1" applyAlignment="1" applyProtection="1">
      <alignment horizontal="center" vertical="center" wrapText="1"/>
      <protection hidden="1"/>
    </xf>
    <xf numFmtId="165" fontId="7" fillId="0" borderId="0" xfId="0" applyNumberFormat="1" applyFont="1" applyBorder="1" applyAlignment="1" applyProtection="1">
      <alignment horizontal="center" vertical="center" wrapText="1"/>
      <protection hidden="1"/>
    </xf>
    <xf numFmtId="0" fontId="7" fillId="2" borderId="11" xfId="0" applyFont="1" applyFill="1" applyBorder="1" applyAlignment="1" applyProtection="1">
      <alignment horizontal="center" vertical="center"/>
    </xf>
    <xf numFmtId="0" fontId="2" fillId="0" borderId="0" xfId="0" applyFont="1" applyAlignment="1" applyProtection="1">
      <alignment horizontal="center" vertical="center"/>
    </xf>
    <xf numFmtId="0" fontId="7" fillId="2" borderId="11" xfId="0" applyFont="1" applyFill="1" applyBorder="1" applyAlignment="1" applyProtection="1">
      <alignment horizontal="left" vertical="center" wrapText="1"/>
      <protection hidden="1"/>
    </xf>
    <xf numFmtId="0" fontId="7" fillId="2" borderId="13" xfId="0" applyFont="1" applyFill="1" applyBorder="1" applyAlignment="1" applyProtection="1">
      <alignment horizontal="center" vertical="top" wrapText="1"/>
      <protection hidden="1"/>
    </xf>
    <xf numFmtId="1" fontId="7" fillId="0" borderId="25" xfId="0" applyNumberFormat="1" applyFont="1" applyFill="1" applyBorder="1" applyAlignment="1" applyProtection="1">
      <alignment horizontal="center" vertical="center"/>
    </xf>
    <xf numFmtId="165" fontId="4" fillId="0" borderId="2" xfId="0" applyNumberFormat="1" applyFont="1" applyBorder="1" applyAlignment="1" applyProtection="1">
      <alignment horizontal="center" vertical="center" wrapText="1"/>
      <protection hidden="1"/>
    </xf>
    <xf numFmtId="165" fontId="7" fillId="0" borderId="2" xfId="0" applyNumberFormat="1" applyFont="1" applyFill="1" applyBorder="1" applyAlignment="1" applyProtection="1">
      <alignment horizontal="center" vertical="center" wrapText="1"/>
      <protection hidden="1"/>
    </xf>
    <xf numFmtId="0" fontId="19" fillId="0" borderId="0" xfId="0" applyFont="1" applyBorder="1" applyAlignment="1" applyProtection="1">
      <alignment horizontal="left" vertical="top"/>
    </xf>
    <xf numFmtId="0" fontId="4" fillId="0" borderId="0" xfId="0" applyFont="1" applyBorder="1" applyAlignment="1" applyProtection="1">
      <alignment horizontal="center" vertical="center"/>
    </xf>
    <xf numFmtId="49" fontId="4" fillId="0" borderId="0" xfId="0" applyNumberFormat="1" applyFont="1" applyBorder="1" applyAlignment="1" applyProtection="1">
      <alignment horizontal="left" vertical="center" wrapText="1"/>
    </xf>
    <xf numFmtId="0" fontId="4" fillId="0" borderId="0" xfId="0" applyFont="1" applyBorder="1" applyAlignment="1" applyProtection="1">
      <alignment horizontal="center" vertical="top" wrapText="1"/>
    </xf>
    <xf numFmtId="0" fontId="4" fillId="0" borderId="2" xfId="0" applyFont="1" applyBorder="1" applyAlignment="1" applyProtection="1">
      <alignment horizontal="center" vertical="center"/>
    </xf>
    <xf numFmtId="0" fontId="3" fillId="0" borderId="0" xfId="0" applyFont="1" applyAlignment="1" applyProtection="1">
      <alignment horizontal="center" vertical="center"/>
    </xf>
    <xf numFmtId="0" fontId="0" fillId="0" borderId="16" xfId="0" applyBorder="1" applyAlignment="1">
      <alignmen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Fill="1" applyBorder="1" applyAlignment="1" applyProtection="1">
      <alignment horizontal="center" vertical="center"/>
      <protection hidden="1"/>
    </xf>
    <xf numFmtId="0" fontId="0" fillId="0" borderId="0" xfId="0" applyBorder="1" applyAlignment="1">
      <alignment vertical="center"/>
    </xf>
    <xf numFmtId="0" fontId="5" fillId="0" borderId="11" xfId="0" applyFont="1" applyFill="1" applyBorder="1" applyAlignment="1" applyProtection="1">
      <alignment horizontal="center" vertical="center" wrapText="1"/>
    </xf>
    <xf numFmtId="0" fontId="4" fillId="6" borderId="1" xfId="0" applyFont="1" applyFill="1" applyBorder="1" applyAlignment="1" applyProtection="1">
      <alignment horizontal="center" vertical="top" wrapText="1"/>
      <protection hidden="1"/>
    </xf>
    <xf numFmtId="0" fontId="4" fillId="7" borderId="1" xfId="0" applyFont="1" applyFill="1" applyBorder="1" applyAlignment="1" applyProtection="1">
      <alignment horizontal="center" vertical="top" wrapText="1"/>
      <protection hidden="1"/>
    </xf>
    <xf numFmtId="0" fontId="4" fillId="8" borderId="1" xfId="0" applyFont="1" applyFill="1" applyBorder="1" applyAlignment="1" applyProtection="1">
      <alignment horizontal="center" vertical="top" wrapText="1"/>
      <protection hidden="1"/>
    </xf>
    <xf numFmtId="0" fontId="7" fillId="0" borderId="12" xfId="0" applyFont="1" applyBorder="1" applyAlignment="1" applyProtection="1">
      <alignment horizontal="left" vertical="center" wrapText="1"/>
      <protection hidden="1"/>
    </xf>
    <xf numFmtId="0" fontId="0" fillId="0" borderId="12" xfId="0" applyBorder="1" applyAlignment="1">
      <alignment vertical="center" wrapText="1"/>
    </xf>
    <xf numFmtId="0" fontId="0" fillId="0" borderId="15" xfId="0" applyBorder="1" applyAlignment="1">
      <alignment vertical="center" wrapText="1"/>
    </xf>
    <xf numFmtId="0" fontId="7" fillId="0" borderId="0" xfId="0" applyFont="1" applyBorder="1" applyAlignment="1" applyProtection="1">
      <alignment horizontal="left" vertical="center" wrapText="1"/>
      <protection hidden="1"/>
    </xf>
    <xf numFmtId="0" fontId="0" fillId="0" borderId="0" xfId="0" applyAlignment="1">
      <alignment vertical="center" wrapText="1"/>
    </xf>
    <xf numFmtId="0" fontId="0" fillId="0" borderId="9" xfId="0" applyBorder="1" applyAlignment="1">
      <alignment vertical="center" wrapText="1"/>
    </xf>
    <xf numFmtId="0" fontId="7" fillId="0" borderId="2" xfId="0" applyFont="1" applyBorder="1" applyAlignment="1" applyProtection="1">
      <alignment horizontal="left" vertical="center" wrapText="1"/>
      <protection hidden="1"/>
    </xf>
    <xf numFmtId="0" fontId="0" fillId="0" borderId="2" xfId="0" applyBorder="1" applyAlignment="1">
      <alignment vertical="center" wrapText="1"/>
    </xf>
    <xf numFmtId="0" fontId="0" fillId="0" borderId="27" xfId="0" applyBorder="1" applyAlignment="1">
      <alignment vertical="center" wrapText="1"/>
    </xf>
    <xf numFmtId="0" fontId="7" fillId="0" borderId="10" xfId="0"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7" fillId="0" borderId="8" xfId="0" applyFont="1" applyFill="1" applyBorder="1" applyAlignment="1" applyProtection="1">
      <alignment horizontal="center" vertical="center" wrapText="1"/>
      <protection hidden="1"/>
    </xf>
    <xf numFmtId="0" fontId="0" fillId="0" borderId="0" xfId="0" applyBorder="1" applyAlignment="1">
      <alignment horizontal="center" vertical="center" wrapText="1"/>
    </xf>
    <xf numFmtId="0" fontId="7" fillId="0" borderId="26" xfId="0"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7" fillId="0" borderId="10" xfId="0" applyFont="1" applyBorder="1" applyAlignment="1" applyProtection="1">
      <alignment horizontal="left" vertical="center" wrapText="1"/>
      <protection hidden="1"/>
    </xf>
    <xf numFmtId="0" fontId="7" fillId="0" borderId="12" xfId="0" applyFont="1" applyBorder="1" applyAlignment="1">
      <alignment vertical="center" wrapText="1"/>
    </xf>
    <xf numFmtId="0" fontId="7" fillId="0" borderId="15" xfId="0" applyFont="1" applyBorder="1" applyAlignment="1">
      <alignment vertical="center" wrapText="1"/>
    </xf>
    <xf numFmtId="0" fontId="7" fillId="0" borderId="8" xfId="0" applyFont="1" applyBorder="1" applyAlignment="1">
      <alignment vertical="center" wrapText="1"/>
    </xf>
    <xf numFmtId="0" fontId="7" fillId="0" borderId="0" xfId="0" applyFont="1" applyBorder="1" applyAlignment="1">
      <alignment vertical="center" wrapText="1"/>
    </xf>
    <xf numFmtId="0" fontId="7" fillId="0" borderId="9" xfId="0" applyFont="1" applyBorder="1" applyAlignment="1">
      <alignment vertical="center" wrapText="1"/>
    </xf>
    <xf numFmtId="0" fontId="7" fillId="0" borderId="8" xfId="0" applyFont="1" applyBorder="1" applyAlignment="1" applyProtection="1">
      <alignment horizontal="left" vertical="center" wrapText="1"/>
      <protection hidden="1"/>
    </xf>
    <xf numFmtId="0" fontId="0" fillId="0" borderId="0" xfId="0" applyBorder="1" applyAlignment="1">
      <alignment vertical="center" wrapText="1"/>
    </xf>
    <xf numFmtId="0" fontId="0" fillId="0" borderId="26" xfId="0" applyBorder="1" applyAlignment="1">
      <alignment vertical="center" wrapText="1"/>
    </xf>
    <xf numFmtId="0" fontId="7" fillId="0" borderId="7" xfId="0" applyFont="1" applyBorder="1" applyAlignment="1" applyProtection="1">
      <alignment horizontal="left" vertical="center" wrapText="1"/>
      <protection hidden="1"/>
    </xf>
    <xf numFmtId="0" fontId="0" fillId="0" borderId="7" xfId="0" applyBorder="1" applyAlignment="1">
      <alignment vertical="center" wrapText="1"/>
    </xf>
    <xf numFmtId="0" fontId="4" fillId="0" borderId="13" xfId="0" applyFont="1" applyBorder="1" applyAlignment="1" applyProtection="1">
      <alignment horizontal="left" vertical="center" wrapText="1"/>
      <protection hidden="1"/>
    </xf>
    <xf numFmtId="0" fontId="0" fillId="0" borderId="11" xfId="0" applyBorder="1" applyAlignment="1">
      <alignment horizontal="left" vertical="center" wrapText="1"/>
    </xf>
    <xf numFmtId="0" fontId="0" fillId="0" borderId="14" xfId="0" applyBorder="1" applyAlignment="1">
      <alignment horizontal="left" vertical="center" wrapText="1"/>
    </xf>
    <xf numFmtId="0" fontId="4" fillId="0" borderId="0" xfId="0" applyFont="1" applyFill="1" applyBorder="1" applyAlignment="1" applyProtection="1">
      <alignment horizontal="center" wrapText="1"/>
      <protection hidden="1"/>
    </xf>
    <xf numFmtId="0" fontId="7" fillId="0" borderId="20" xfId="0" applyFont="1" applyBorder="1" applyAlignment="1" applyProtection="1">
      <alignment horizontal="center" vertical="center" wrapText="1"/>
      <protection hidden="1"/>
    </xf>
    <xf numFmtId="0" fontId="0" fillId="0" borderId="11" xfId="0" applyBorder="1" applyAlignment="1">
      <alignment horizontal="center" vertical="center" wrapText="1"/>
    </xf>
    <xf numFmtId="0" fontId="7" fillId="0" borderId="8" xfId="0" applyFont="1" applyBorder="1" applyAlignment="1" applyProtection="1">
      <alignment horizontal="left" vertical="top" wrapText="1"/>
      <protection hidden="1"/>
    </xf>
    <xf numFmtId="0" fontId="0" fillId="0" borderId="0" xfId="0" applyBorder="1" applyAlignment="1">
      <alignment horizontal="left" vertical="top" wrapText="1"/>
    </xf>
    <xf numFmtId="0" fontId="0" fillId="0" borderId="9" xfId="0" applyBorder="1" applyAlignment="1">
      <alignment horizontal="left" vertical="top" wrapText="1"/>
    </xf>
    <xf numFmtId="0" fontId="9" fillId="0" borderId="10" xfId="0" applyFont="1" applyBorder="1" applyAlignment="1" applyProtection="1">
      <alignment horizontal="left" vertical="center" wrapText="1"/>
      <protection hidden="1"/>
    </xf>
    <xf numFmtId="0" fontId="0" fillId="0" borderId="12" xfId="0" applyBorder="1" applyAlignment="1">
      <alignment horizontal="left" vertical="center" wrapText="1"/>
    </xf>
    <xf numFmtId="0" fontId="0" fillId="0" borderId="15" xfId="0" applyBorder="1" applyAlignment="1">
      <alignment horizontal="left" vertical="center" wrapText="1"/>
    </xf>
    <xf numFmtId="0" fontId="7" fillId="0" borderId="8" xfId="0" applyFont="1" applyBorder="1" applyAlignment="1" applyProtection="1">
      <alignment horizontal="center" vertical="center" wrapText="1"/>
      <protection hidden="1"/>
    </xf>
    <xf numFmtId="0" fontId="0" fillId="0" borderId="9" xfId="0" applyBorder="1" applyAlignment="1">
      <alignment horizontal="center" vertical="center" wrapText="1"/>
    </xf>
    <xf numFmtId="0" fontId="9" fillId="0" borderId="19" xfId="0" applyFont="1" applyBorder="1" applyAlignment="1" applyProtection="1">
      <alignment horizontal="left" vertical="center" wrapText="1"/>
      <protection hidden="1"/>
    </xf>
    <xf numFmtId="0" fontId="7" fillId="0" borderId="6" xfId="0" applyFont="1" applyBorder="1" applyAlignment="1" applyProtection="1">
      <alignment horizontal="left" vertical="top" wrapText="1"/>
      <protection hidden="1"/>
    </xf>
    <xf numFmtId="0" fontId="7" fillId="3" borderId="6" xfId="0" applyFont="1" applyFill="1" applyBorder="1" applyAlignment="1" applyProtection="1">
      <alignment horizontal="left" vertical="center" wrapText="1"/>
      <protection hidden="1"/>
    </xf>
    <xf numFmtId="0" fontId="0" fillId="0" borderId="0" xfId="0" applyBorder="1" applyAlignment="1">
      <alignment horizontal="left" vertical="center" wrapText="1"/>
    </xf>
    <xf numFmtId="0" fontId="0" fillId="0" borderId="7" xfId="0" applyBorder="1" applyAlignment="1">
      <alignment horizontal="left" vertical="center" wrapText="1"/>
    </xf>
    <xf numFmtId="0" fontId="7" fillId="0" borderId="0" xfId="0" applyFont="1" applyFill="1" applyBorder="1" applyAlignment="1" applyProtection="1">
      <alignment horizontal="left" wrapText="1"/>
      <protection hidden="1"/>
    </xf>
    <xf numFmtId="0" fontId="7" fillId="0" borderId="7" xfId="0" applyFont="1" applyFill="1" applyBorder="1" applyAlignment="1" applyProtection="1">
      <alignment horizontal="left" wrapText="1"/>
      <protection hidden="1"/>
    </xf>
    <xf numFmtId="0" fontId="2" fillId="0" borderId="7" xfId="0" applyFont="1" applyBorder="1" applyAlignment="1">
      <alignment wrapText="1"/>
    </xf>
    <xf numFmtId="49" fontId="7" fillId="0" borderId="0" xfId="0" applyNumberFormat="1" applyFont="1" applyFill="1" applyBorder="1" applyAlignment="1" applyProtection="1">
      <alignment horizontal="left" vertical="center" wrapText="1"/>
      <protection hidden="1"/>
    </xf>
    <xf numFmtId="49" fontId="7" fillId="0" borderId="7" xfId="0" applyNumberFormat="1" applyFont="1" applyFill="1" applyBorder="1" applyAlignment="1" applyProtection="1">
      <alignment horizontal="left" vertical="center" wrapText="1"/>
      <protection hidden="1"/>
    </xf>
    <xf numFmtId="0" fontId="2" fillId="0" borderId="7" xfId="0" applyFont="1" applyBorder="1" applyAlignment="1">
      <alignment vertical="center"/>
    </xf>
    <xf numFmtId="0" fontId="2" fillId="0" borderId="7" xfId="0" applyFont="1" applyBorder="1" applyAlignment="1">
      <alignment vertical="center" wrapText="1"/>
    </xf>
    <xf numFmtId="49" fontId="7" fillId="0" borderId="2" xfId="0" applyNumberFormat="1" applyFont="1" applyFill="1" applyBorder="1" applyAlignment="1" applyProtection="1">
      <alignment horizontal="left" vertical="center" wrapText="1"/>
      <protection hidden="1"/>
    </xf>
    <xf numFmtId="0" fontId="0" fillId="0" borderId="17" xfId="0" applyBorder="1" applyAlignment="1">
      <alignment vertical="center"/>
    </xf>
    <xf numFmtId="0" fontId="0" fillId="0" borderId="17" xfId="0" applyBorder="1" applyAlignment="1">
      <alignment vertical="center" wrapText="1"/>
    </xf>
    <xf numFmtId="0" fontId="7" fillId="0" borderId="12" xfId="0" applyFont="1" applyFill="1" applyBorder="1" applyAlignment="1" applyProtection="1">
      <alignment horizontal="left" wrapText="1"/>
      <protection hidden="1"/>
    </xf>
    <xf numFmtId="0" fontId="0" fillId="0" borderId="18" xfId="0" applyBorder="1" applyAlignment="1">
      <alignment wrapText="1"/>
    </xf>
    <xf numFmtId="0" fontId="4" fillId="0" borderId="20" xfId="0" applyFont="1" applyBorder="1" applyAlignment="1" applyProtection="1">
      <alignment horizontal="left" vertical="center" wrapText="1"/>
      <protection hidden="1"/>
    </xf>
    <xf numFmtId="0" fontId="0" fillId="0" borderId="16" xfId="0" applyBorder="1" applyAlignment="1">
      <alignment horizontal="left" vertical="center" wrapText="1"/>
    </xf>
    <xf numFmtId="0" fontId="0" fillId="0" borderId="18" xfId="0" applyBorder="1" applyAlignment="1">
      <alignment vertical="center" wrapText="1"/>
    </xf>
    <xf numFmtId="0" fontId="2" fillId="0" borderId="11" xfId="0" applyFont="1" applyBorder="1" applyAlignment="1">
      <alignment horizontal="left" vertical="center" wrapText="1"/>
    </xf>
    <xf numFmtId="0" fontId="2" fillId="0" borderId="16" xfId="0" applyFont="1" applyBorder="1" applyAlignment="1">
      <alignment horizontal="left" vertical="center" wrapText="1"/>
    </xf>
    <xf numFmtId="0" fontId="5"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4" fillId="2" borderId="13" xfId="0" applyFont="1" applyFill="1" applyBorder="1" applyAlignment="1" applyProtection="1">
      <alignment horizontal="center" vertical="center" wrapText="1"/>
      <protection hidden="1"/>
    </xf>
    <xf numFmtId="0" fontId="0" fillId="0" borderId="16" xfId="0" applyBorder="1" applyAlignment="1">
      <alignment vertical="center"/>
    </xf>
    <xf numFmtId="0" fontId="7" fillId="0" borderId="0" xfId="0" applyFont="1" applyBorder="1" applyAlignment="1" applyProtection="1">
      <alignment vertical="center" wrapText="1"/>
      <protection hidden="1"/>
    </xf>
    <xf numFmtId="0" fontId="7" fillId="0" borderId="7" xfId="0" applyFont="1" applyBorder="1" applyAlignment="1" applyProtection="1">
      <alignment vertical="center" wrapText="1"/>
      <protection hidden="1"/>
    </xf>
    <xf numFmtId="0" fontId="0" fillId="0" borderId="7" xfId="0" applyBorder="1" applyAlignment="1">
      <alignment vertical="center"/>
    </xf>
    <xf numFmtId="0" fontId="4"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5" fillId="0" borderId="20" xfId="0" applyFont="1" applyBorder="1" applyAlignment="1" applyProtection="1">
      <alignment vertical="center"/>
      <protection hidden="1"/>
    </xf>
    <xf numFmtId="0" fontId="0" fillId="0" borderId="11" xfId="0" applyBorder="1" applyAlignment="1">
      <alignment vertical="center"/>
    </xf>
    <xf numFmtId="0" fontId="5" fillId="0" borderId="11" xfId="0" applyFont="1" applyFill="1" applyBorder="1" applyAlignment="1" applyProtection="1">
      <alignment horizontal="center" vertical="center"/>
      <protection hidden="1"/>
    </xf>
    <xf numFmtId="0" fontId="20" fillId="0" borderId="1" xfId="0" applyFont="1" applyBorder="1" applyAlignment="1">
      <alignment horizontal="center" vertical="center"/>
    </xf>
    <xf numFmtId="0" fontId="7" fillId="0" borderId="0" xfId="0" applyFont="1" applyBorder="1" applyAlignment="1" applyProtection="1">
      <alignment horizontal="center" vertical="center" wrapText="1"/>
      <protection hidden="1"/>
    </xf>
    <xf numFmtId="49" fontId="7" fillId="0" borderId="0" xfId="0" applyNumberFormat="1" applyFont="1" applyBorder="1" applyAlignment="1" applyProtection="1">
      <alignment horizontal="left" vertical="center" wrapText="1"/>
      <protection hidden="1"/>
    </xf>
    <xf numFmtId="49" fontId="7" fillId="0" borderId="7" xfId="0" applyNumberFormat="1" applyFont="1" applyBorder="1" applyAlignment="1" applyProtection="1">
      <alignment horizontal="left" vertical="center" wrapText="1"/>
      <protection hidden="1"/>
    </xf>
    <xf numFmtId="164" fontId="7" fillId="0" borderId="2" xfId="0" applyNumberFormat="1" applyFont="1" applyBorder="1" applyAlignment="1" applyProtection="1">
      <alignment horizontal="left" vertical="center" wrapText="1"/>
      <protection hidden="1"/>
    </xf>
    <xf numFmtId="0" fontId="4" fillId="0" borderId="2" xfId="0" applyFont="1" applyFill="1" applyBorder="1" applyAlignment="1" applyProtection="1">
      <alignment horizontal="center" wrapText="1"/>
      <protection hidden="1"/>
    </xf>
    <xf numFmtId="0" fontId="7" fillId="0" borderId="26" xfId="0" applyFont="1" applyBorder="1" applyAlignment="1" applyProtection="1">
      <alignment horizontal="left" vertical="top" wrapText="1"/>
      <protection hidden="1"/>
    </xf>
    <xf numFmtId="0" fontId="0" fillId="0" borderId="2" xfId="0" applyBorder="1" applyAlignment="1">
      <alignment horizontal="left" vertical="top" wrapText="1"/>
    </xf>
    <xf numFmtId="0" fontId="0" fillId="0" borderId="27" xfId="0" applyBorder="1" applyAlignment="1">
      <alignment horizontal="left" vertical="top" wrapText="1"/>
    </xf>
    <xf numFmtId="0" fontId="7" fillId="0" borderId="6" xfId="0" applyFont="1" applyBorder="1" applyAlignment="1" applyProtection="1">
      <alignment horizontal="center" vertical="center" wrapText="1"/>
      <protection hidden="1"/>
    </xf>
    <xf numFmtId="0" fontId="0" fillId="0" borderId="0" xfId="0" applyBorder="1" applyAlignment="1">
      <alignment vertical="top" wrapText="1"/>
    </xf>
    <xf numFmtId="0" fontId="0" fillId="0" borderId="9" xfId="0" applyBorder="1" applyAlignment="1">
      <alignment vertical="top" wrapText="1"/>
    </xf>
    <xf numFmtId="0" fontId="0" fillId="0" borderId="6" xfId="0" applyBorder="1" applyAlignment="1">
      <alignment vertical="top" wrapText="1"/>
    </xf>
    <xf numFmtId="0" fontId="0" fillId="0" borderId="25" xfId="0" applyBorder="1" applyAlignment="1">
      <alignment vertical="top" wrapText="1"/>
    </xf>
    <xf numFmtId="0" fontId="0" fillId="0" borderId="2" xfId="0" applyBorder="1" applyAlignment="1">
      <alignment vertical="top" wrapText="1"/>
    </xf>
    <xf numFmtId="0" fontId="0" fillId="0" borderId="27" xfId="0" applyBorder="1" applyAlignment="1">
      <alignment vertical="top" wrapText="1"/>
    </xf>
    <xf numFmtId="0" fontId="7" fillId="0" borderId="12" xfId="0" applyFont="1" applyBorder="1" applyAlignment="1" applyProtection="1">
      <alignment vertical="center" wrapText="1"/>
      <protection hidden="1"/>
    </xf>
    <xf numFmtId="0" fontId="7" fillId="0" borderId="0"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0" fillId="0" borderId="0" xfId="0" applyBorder="1" applyAlignment="1">
      <alignmen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15" xfId="0" applyFont="1" applyBorder="1" applyAlignment="1" applyProtection="1">
      <alignment horizontal="left" vertical="center"/>
    </xf>
    <xf numFmtId="0" fontId="4" fillId="0" borderId="11" xfId="0" applyFont="1" applyBorder="1" applyAlignment="1" applyProtection="1">
      <alignment horizontal="left" vertical="center" wrapText="1"/>
      <protection hidden="1"/>
    </xf>
    <xf numFmtId="0" fontId="7" fillId="0" borderId="2" xfId="0" applyFont="1" applyFill="1" applyBorder="1" applyAlignment="1" applyProtection="1">
      <alignment horizontal="left" vertical="center" wrapText="1"/>
    </xf>
    <xf numFmtId="0" fontId="0" fillId="0" borderId="2" xfId="0" applyBorder="1" applyAlignment="1">
      <alignment vertical="center"/>
    </xf>
    <xf numFmtId="0" fontId="7" fillId="0" borderId="2" xfId="0" applyFont="1" applyBorder="1" applyAlignment="1" applyProtection="1">
      <alignment horizontal="left" vertical="center" wrapText="1"/>
    </xf>
    <xf numFmtId="0" fontId="7" fillId="0" borderId="12" xfId="0" applyFont="1" applyFill="1" applyBorder="1" applyAlignment="1" applyProtection="1">
      <alignment horizontal="left" vertical="center" wrapText="1"/>
    </xf>
    <xf numFmtId="0" fontId="0" fillId="0" borderId="12" xfId="0" applyBorder="1" applyAlignment="1">
      <alignment vertical="center"/>
    </xf>
    <xf numFmtId="0" fontId="0" fillId="0" borderId="18" xfId="0" applyBorder="1" applyAlignment="1">
      <alignment vertical="center"/>
    </xf>
    <xf numFmtId="0" fontId="4" fillId="0" borderId="20" xfId="0" applyFont="1" applyBorder="1" applyAlignment="1" applyProtection="1">
      <alignment horizontal="left" vertical="center"/>
    </xf>
    <xf numFmtId="0" fontId="4" fillId="0" borderId="11" xfId="0" applyFont="1" applyBorder="1" applyAlignment="1" applyProtection="1">
      <alignment horizontal="left" vertical="center"/>
    </xf>
    <xf numFmtId="49" fontId="7" fillId="0" borderId="0" xfId="0" applyNumberFormat="1" applyFont="1" applyBorder="1" applyAlignment="1" applyProtection="1">
      <alignment horizontal="left" vertical="center" wrapText="1"/>
    </xf>
    <xf numFmtId="49" fontId="7" fillId="0" borderId="7" xfId="0" applyNumberFormat="1" applyFont="1" applyBorder="1" applyAlignment="1" applyProtection="1">
      <alignment horizontal="left" vertical="center" wrapText="1"/>
    </xf>
    <xf numFmtId="164" fontId="7" fillId="0" borderId="2" xfId="0" applyNumberFormat="1" applyFont="1" applyBorder="1" applyAlignment="1" applyProtection="1">
      <alignment horizontal="left" vertical="center" wrapText="1"/>
    </xf>
    <xf numFmtId="0" fontId="7" fillId="0" borderId="12"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0" fillId="0" borderId="11" xfId="0" applyBorder="1" applyAlignment="1">
      <alignment vertical="center" wrapText="1"/>
    </xf>
    <xf numFmtId="0" fontId="7" fillId="0" borderId="17" xfId="0" applyFont="1" applyBorder="1" applyAlignment="1" applyProtection="1">
      <alignment horizontal="left" vertical="center" wrapText="1"/>
    </xf>
    <xf numFmtId="0" fontId="2" fillId="0" borderId="12" xfId="0" applyFont="1" applyBorder="1" applyAlignment="1">
      <alignment vertical="center"/>
    </xf>
    <xf numFmtId="0" fontId="2" fillId="0" borderId="18" xfId="0" applyFont="1" applyBorder="1" applyAlignment="1">
      <alignment vertical="center"/>
    </xf>
    <xf numFmtId="0" fontId="7" fillId="3" borderId="8" xfId="0" applyFont="1" applyFill="1" applyBorder="1" applyAlignment="1" applyProtection="1">
      <alignment horizontal="left" vertical="center" wrapText="1"/>
      <protection hidden="1"/>
    </xf>
    <xf numFmtId="0" fontId="7" fillId="3" borderId="0" xfId="0" applyFont="1" applyFill="1" applyBorder="1" applyAlignment="1" applyProtection="1">
      <alignment horizontal="left" vertical="center" wrapText="1"/>
      <protection hidden="1"/>
    </xf>
    <xf numFmtId="0" fontId="7" fillId="3" borderId="26" xfId="0" applyFont="1" applyFill="1" applyBorder="1" applyAlignment="1" applyProtection="1">
      <alignment horizontal="left" vertical="center" wrapText="1"/>
      <protection hidden="1"/>
    </xf>
    <xf numFmtId="0" fontId="7" fillId="3" borderId="2" xfId="0" applyFont="1" applyFill="1" applyBorder="1" applyAlignment="1" applyProtection="1">
      <alignment horizontal="left" vertical="center" wrapText="1"/>
      <protection hidden="1"/>
    </xf>
    <xf numFmtId="0" fontId="7" fillId="0" borderId="8" xfId="0" applyFont="1" applyBorder="1" applyAlignment="1" applyProtection="1">
      <alignment horizontal="left" vertical="center"/>
    </xf>
    <xf numFmtId="0" fontId="7" fillId="0" borderId="0"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26" xfId="0" applyFont="1" applyBorder="1" applyAlignment="1" applyProtection="1">
      <alignment horizontal="left" vertical="center"/>
    </xf>
    <xf numFmtId="0" fontId="7" fillId="0" borderId="2" xfId="0" applyFont="1" applyBorder="1" applyAlignment="1" applyProtection="1">
      <alignment horizontal="left" vertical="center"/>
    </xf>
    <xf numFmtId="0" fontId="7" fillId="0" borderId="27" xfId="0" applyFont="1" applyBorder="1" applyAlignment="1" applyProtection="1">
      <alignment horizontal="left" vertical="center"/>
    </xf>
    <xf numFmtId="0" fontId="10" fillId="3" borderId="10" xfId="0" applyFont="1" applyFill="1" applyBorder="1" applyAlignment="1" applyProtection="1">
      <alignment horizontal="center" vertical="center"/>
    </xf>
    <xf numFmtId="0" fontId="10" fillId="3" borderId="12"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7" fillId="0" borderId="13" xfId="0" applyFont="1" applyBorder="1" applyAlignment="1" applyProtection="1">
      <alignment horizontal="center" vertical="center"/>
    </xf>
    <xf numFmtId="0" fontId="7" fillId="0" borderId="11" xfId="0" applyFont="1" applyBorder="1" applyAlignment="1" applyProtection="1">
      <alignment horizontal="center" vertical="center"/>
    </xf>
    <xf numFmtId="0" fontId="7" fillId="0" borderId="30" xfId="0" applyFont="1" applyBorder="1" applyAlignment="1" applyProtection="1">
      <alignment horizontal="left" vertical="top" wrapText="1"/>
    </xf>
    <xf numFmtId="0" fontId="0" fillId="0" borderId="30" xfId="0" applyBorder="1" applyAlignment="1">
      <alignment horizontal="left" vertical="top" wrapText="1"/>
    </xf>
    <xf numFmtId="0" fontId="5" fillId="0" borderId="11" xfId="0" applyFont="1" applyFill="1" applyBorder="1" applyAlignment="1" applyProtection="1">
      <alignment horizontal="center" vertical="center" wrapText="1"/>
    </xf>
    <xf numFmtId="0" fontId="7" fillId="0" borderId="8" xfId="0" applyFont="1" applyBorder="1" applyAlignment="1" applyProtection="1">
      <alignment horizontal="left" vertical="top"/>
    </xf>
    <xf numFmtId="0" fontId="7" fillId="0" borderId="9" xfId="0" applyFont="1" applyBorder="1" applyAlignment="1" applyProtection="1">
      <alignment horizontal="left" vertical="top"/>
    </xf>
    <xf numFmtId="0" fontId="7" fillId="0" borderId="8" xfId="0" applyFont="1" applyBorder="1" applyAlignment="1" applyProtection="1">
      <alignment horizontal="left" vertical="top" wrapText="1"/>
    </xf>
    <xf numFmtId="0" fontId="7" fillId="0" borderId="0" xfId="0" applyFont="1" applyBorder="1" applyAlignment="1" applyProtection="1">
      <alignment horizontal="left" vertical="top" wrapText="1"/>
    </xf>
    <xf numFmtId="0" fontId="0" fillId="0" borderId="0" xfId="0" applyAlignment="1">
      <alignment horizontal="left" vertical="top" wrapText="1"/>
    </xf>
    <xf numFmtId="0" fontId="4" fillId="2" borderId="1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7" fillId="0" borderId="9" xfId="0" applyFont="1" applyBorder="1" applyAlignment="1" applyProtection="1">
      <alignment horizontal="left" vertical="top" wrapText="1"/>
    </xf>
    <xf numFmtId="20" fontId="7" fillId="0" borderId="8" xfId="0" applyNumberFormat="1" applyFont="1" applyBorder="1" applyAlignment="1" applyProtection="1">
      <alignment horizontal="left" vertical="top" wrapText="1"/>
    </xf>
    <xf numFmtId="20" fontId="7" fillId="0" borderId="0" xfId="0" applyNumberFormat="1" applyFont="1" applyBorder="1" applyAlignment="1" applyProtection="1">
      <alignment horizontal="left" vertical="top" wrapText="1"/>
    </xf>
    <xf numFmtId="0" fontId="5" fillId="4" borderId="21" xfId="0" applyFont="1" applyFill="1" applyBorder="1" applyAlignment="1" applyProtection="1">
      <alignment horizontal="left" vertical="center" wrapText="1"/>
    </xf>
    <xf numFmtId="0" fontId="4" fillId="0" borderId="20" xfId="0" applyFont="1" applyBorder="1" applyAlignment="1" applyProtection="1">
      <alignment horizontal="left" vertical="center" wrapText="1"/>
    </xf>
    <xf numFmtId="0" fontId="7" fillId="0" borderId="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11" xfId="0" applyFont="1" applyFill="1" applyBorder="1" applyAlignment="1" applyProtection="1">
      <alignment horizontal="left" vertical="center" wrapText="1"/>
    </xf>
    <xf numFmtId="0" fontId="2" fillId="0" borderId="0" xfId="0" applyFont="1" applyAlignment="1">
      <alignment horizontal="left" vertical="top" wrapText="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W208"/>
  <sheetViews>
    <sheetView view="pageLayout" zoomScale="60" zoomScaleNormal="75" zoomScaleSheetLayoutView="50" zoomScalePageLayoutView="60" workbookViewId="0">
      <selection activeCell="A5" sqref="A5:R5"/>
    </sheetView>
  </sheetViews>
  <sheetFormatPr baseColWidth="10" defaultColWidth="36.26953125" defaultRowHeight="13" x14ac:dyDescent="0.25"/>
  <cols>
    <col min="1" max="1" width="16.26953125" style="22" customWidth="1"/>
    <col min="2" max="7" width="16.1796875" style="23" hidden="1" customWidth="1"/>
    <col min="8" max="10" width="16.1796875" style="23" customWidth="1"/>
    <col min="11" max="11" width="17.54296875" style="23" customWidth="1"/>
    <col min="12" max="12" width="22.26953125" style="23" bestFit="1" customWidth="1"/>
    <col min="13" max="13" width="22.26953125" style="23" customWidth="1"/>
    <col min="14" max="15" width="16.1796875" style="23" customWidth="1"/>
    <col min="16" max="16" width="25.1796875" style="23" customWidth="1"/>
    <col min="17" max="17" width="18.26953125" style="23" customWidth="1"/>
    <col min="18" max="18" width="144.7265625" style="23" customWidth="1"/>
    <col min="19" max="19" width="3.1796875" style="23" customWidth="1"/>
    <col min="20" max="20" width="20.81640625" style="23" customWidth="1"/>
    <col min="21" max="21" width="12.26953125" style="23" customWidth="1"/>
    <col min="22" max="22" width="137" style="24" customWidth="1"/>
    <col min="23" max="23" width="0" style="26" hidden="1" customWidth="1"/>
    <col min="24" max="16384" width="36.26953125" style="2"/>
  </cols>
  <sheetData>
    <row r="1" spans="1:23" s="1" customFormat="1" ht="31.5" customHeight="1" x14ac:dyDescent="0.25">
      <c r="A1" s="215" t="s">
        <v>333</v>
      </c>
      <c r="B1" s="216"/>
      <c r="C1" s="216"/>
      <c r="D1" s="216"/>
      <c r="E1" s="216"/>
      <c r="F1" s="216"/>
      <c r="G1" s="216"/>
      <c r="H1" s="216"/>
      <c r="I1" s="216"/>
      <c r="J1" s="216"/>
      <c r="K1" s="216"/>
      <c r="L1" s="216"/>
      <c r="M1" s="216"/>
      <c r="N1" s="216"/>
      <c r="O1" s="216"/>
      <c r="P1" s="216"/>
      <c r="Q1" s="216"/>
      <c r="R1" s="217"/>
      <c r="S1" s="78"/>
      <c r="T1" s="25"/>
    </row>
    <row r="2" spans="1:23" ht="24.75" customHeight="1" x14ac:dyDescent="0.25">
      <c r="A2" s="226" t="s">
        <v>224</v>
      </c>
      <c r="B2" s="227"/>
      <c r="C2" s="227"/>
      <c r="D2" s="227"/>
      <c r="E2" s="227"/>
      <c r="F2" s="227"/>
      <c r="G2" s="227"/>
      <c r="H2" s="227"/>
      <c r="I2" s="227"/>
      <c r="J2" s="227"/>
      <c r="K2" s="227"/>
      <c r="L2" s="227"/>
      <c r="M2" s="228" t="s">
        <v>108</v>
      </c>
      <c r="N2" s="227"/>
      <c r="O2" s="227"/>
      <c r="P2" s="227"/>
      <c r="Q2" s="227"/>
      <c r="R2" s="219"/>
      <c r="S2" s="79"/>
      <c r="T2" s="26"/>
      <c r="U2" s="2"/>
      <c r="V2" s="2"/>
      <c r="W2" s="2"/>
    </row>
    <row r="3" spans="1:23" ht="24.75" customHeight="1" x14ac:dyDescent="0.25">
      <c r="A3" s="145"/>
      <c r="B3" s="146"/>
      <c r="C3" s="146"/>
      <c r="D3" s="146"/>
      <c r="E3" s="146"/>
      <c r="F3" s="146"/>
      <c r="G3" s="146"/>
      <c r="H3" s="146"/>
      <c r="I3" s="146"/>
      <c r="J3" s="229" t="s">
        <v>335</v>
      </c>
      <c r="K3" s="229"/>
      <c r="L3" s="146"/>
      <c r="M3" s="147"/>
      <c r="N3" s="146"/>
      <c r="O3" s="146"/>
      <c r="P3" s="146"/>
      <c r="Q3" s="146"/>
      <c r="R3" s="144"/>
      <c r="S3" s="148"/>
      <c r="T3" s="26"/>
      <c r="U3" s="2"/>
      <c r="V3" s="2"/>
      <c r="W3" s="2"/>
    </row>
    <row r="4" spans="1:23" ht="77.5" x14ac:dyDescent="0.25">
      <c r="A4" s="3" t="s">
        <v>106</v>
      </c>
      <c r="B4" s="84" t="s">
        <v>229</v>
      </c>
      <c r="C4" s="85" t="s">
        <v>239</v>
      </c>
      <c r="D4" s="85" t="s">
        <v>256</v>
      </c>
      <c r="E4" s="85" t="s">
        <v>312</v>
      </c>
      <c r="F4" s="85" t="s">
        <v>320</v>
      </c>
      <c r="G4" s="134" t="s">
        <v>321</v>
      </c>
      <c r="H4" s="85" t="s">
        <v>323</v>
      </c>
      <c r="I4" s="152" t="s">
        <v>331</v>
      </c>
      <c r="J4" s="150" t="s">
        <v>334</v>
      </c>
      <c r="K4" s="151" t="s">
        <v>332</v>
      </c>
      <c r="L4" s="218" t="s">
        <v>103</v>
      </c>
      <c r="M4" s="184"/>
      <c r="N4" s="184"/>
      <c r="O4" s="184"/>
      <c r="P4" s="184"/>
      <c r="Q4" s="184"/>
      <c r="R4" s="219"/>
      <c r="S4" s="79"/>
      <c r="T4" s="2"/>
      <c r="U4" s="2"/>
      <c r="V4" s="2"/>
      <c r="W4" s="2"/>
    </row>
    <row r="5" spans="1:23" s="4" customFormat="1" ht="30" customHeight="1" x14ac:dyDescent="0.3">
      <c r="A5" s="223" t="s">
        <v>214</v>
      </c>
      <c r="B5" s="224"/>
      <c r="C5" s="224"/>
      <c r="D5" s="224"/>
      <c r="E5" s="224"/>
      <c r="F5" s="224"/>
      <c r="G5" s="224"/>
      <c r="H5" s="224"/>
      <c r="I5" s="224"/>
      <c r="J5" s="224"/>
      <c r="K5" s="224"/>
      <c r="L5" s="224"/>
      <c r="M5" s="224"/>
      <c r="N5" s="224"/>
      <c r="O5" s="224"/>
      <c r="P5" s="224"/>
      <c r="Q5" s="224"/>
      <c r="R5" s="225"/>
      <c r="S5" s="80"/>
      <c r="T5" s="27"/>
    </row>
    <row r="6" spans="1:23" ht="15.75" customHeight="1" x14ac:dyDescent="0.25">
      <c r="A6" s="5">
        <v>35210100</v>
      </c>
      <c r="B6" s="6"/>
      <c r="C6" s="6"/>
      <c r="D6" s="6"/>
      <c r="E6" s="6">
        <v>15.27</v>
      </c>
      <c r="F6" s="6">
        <f>(E6*102.7)/100</f>
        <v>15.68229</v>
      </c>
      <c r="G6" s="129">
        <f>(E6*102.2)/100</f>
        <v>15.60594</v>
      </c>
      <c r="H6" s="6">
        <f t="shared" ref="H6" si="0">((G6*102.29)/100)</f>
        <v>15.963316026000003</v>
      </c>
      <c r="I6" s="6">
        <f>(H6*103.65)/100</f>
        <v>16.545977060949003</v>
      </c>
      <c r="J6" s="6">
        <f>(H6*1.073)</f>
        <v>17.128638095898001</v>
      </c>
      <c r="K6" s="6">
        <f>(H6*1.022)*1.064</f>
        <v>17.358637553200612</v>
      </c>
      <c r="L6" s="245" t="s">
        <v>265</v>
      </c>
      <c r="M6" s="245"/>
      <c r="N6" s="245"/>
      <c r="O6" s="245"/>
      <c r="P6" s="245"/>
      <c r="Q6" s="245"/>
      <c r="R6" s="212"/>
      <c r="S6" s="97"/>
      <c r="T6" s="2"/>
      <c r="U6" s="2"/>
      <c r="V6" s="2"/>
      <c r="W6" s="2"/>
    </row>
    <row r="7" spans="1:23" ht="15.75" customHeight="1" x14ac:dyDescent="0.35">
      <c r="A7" s="5"/>
      <c r="B7" s="6"/>
      <c r="C7" s="6"/>
      <c r="D7" s="6"/>
      <c r="E7" s="6"/>
      <c r="F7" s="6"/>
      <c r="G7" s="129"/>
      <c r="H7" s="6"/>
      <c r="I7" s="6"/>
      <c r="J7" s="6"/>
      <c r="K7" s="6"/>
      <c r="L7" s="156" t="s">
        <v>44</v>
      </c>
      <c r="M7" s="156"/>
      <c r="N7" s="125" t="s">
        <v>309</v>
      </c>
      <c r="O7" s="95"/>
      <c r="P7" s="95"/>
      <c r="Q7" s="95"/>
      <c r="R7" s="94"/>
      <c r="S7" s="97"/>
      <c r="T7" s="2"/>
      <c r="U7" s="2"/>
      <c r="V7" s="2"/>
      <c r="W7" s="2"/>
    </row>
    <row r="8" spans="1:23" ht="15.75" customHeight="1" x14ac:dyDescent="0.35">
      <c r="A8" s="5"/>
      <c r="B8" s="6"/>
      <c r="C8" s="6"/>
      <c r="D8" s="6"/>
      <c r="E8" s="6"/>
      <c r="F8" s="6"/>
      <c r="G8" s="129"/>
      <c r="H8" s="6"/>
      <c r="I8" s="6"/>
      <c r="J8" s="6"/>
      <c r="K8" s="6"/>
      <c r="L8" s="95"/>
      <c r="M8" s="95"/>
      <c r="N8" s="125" t="s">
        <v>310</v>
      </c>
      <c r="O8" s="95"/>
      <c r="P8" s="95"/>
      <c r="Q8" s="95"/>
      <c r="R8" s="94"/>
      <c r="S8" s="97"/>
      <c r="T8" s="2"/>
      <c r="U8" s="2"/>
      <c r="V8" s="2"/>
      <c r="W8" s="2"/>
    </row>
    <row r="9" spans="1:23" ht="15.75" customHeight="1" x14ac:dyDescent="0.35">
      <c r="A9" s="5"/>
      <c r="B9" s="6"/>
      <c r="C9" s="6"/>
      <c r="D9" s="6"/>
      <c r="E9" s="6"/>
      <c r="F9" s="6"/>
      <c r="G9" s="129"/>
      <c r="H9" s="6"/>
      <c r="I9" s="6"/>
      <c r="J9" s="6"/>
      <c r="K9" s="6"/>
      <c r="L9" s="95"/>
      <c r="M9" s="95"/>
      <c r="N9" s="125" t="s">
        <v>311</v>
      </c>
      <c r="O9" s="95"/>
      <c r="P9" s="95"/>
      <c r="Q9" s="95"/>
      <c r="R9" s="94"/>
      <c r="S9" s="97"/>
      <c r="T9" s="2"/>
      <c r="U9" s="2"/>
      <c r="V9" s="2"/>
      <c r="W9" s="2"/>
    </row>
    <row r="10" spans="1:23" ht="15.75" customHeight="1" x14ac:dyDescent="0.25">
      <c r="A10" s="5">
        <v>35210110</v>
      </c>
      <c r="B10" s="6">
        <v>14.248702919499998</v>
      </c>
      <c r="C10" s="6">
        <f>ROUND(B10+(B10*2/100),2)</f>
        <v>14.53</v>
      </c>
      <c r="D10" s="6">
        <f>ROUND(C10+(C10*2.9/100),2)</f>
        <v>14.95</v>
      </c>
      <c r="E10" s="6">
        <f>ROUND(D10+(D10*2.15/100),2)</f>
        <v>15.27</v>
      </c>
      <c r="F10" s="6">
        <f t="shared" ref="F10:F56" si="1">(E10*102.7)/100</f>
        <v>15.68229</v>
      </c>
      <c r="G10" s="129">
        <f t="shared" ref="G10:G53" si="2">(E10*102.2)/100</f>
        <v>15.60594</v>
      </c>
      <c r="H10" s="6">
        <f t="shared" ref="H10:H53" si="3">((G10*102.29)/100)</f>
        <v>15.963316026000003</v>
      </c>
      <c r="I10" s="6">
        <f t="shared" ref="I10:I56" si="4">(H10*103.65)/100</f>
        <v>16.545977060949003</v>
      </c>
      <c r="J10" s="6">
        <f t="shared" ref="J10:J70" si="5">(H10*1.073)</f>
        <v>17.128638095898001</v>
      </c>
      <c r="K10" s="6">
        <f t="shared" ref="K10:K70" si="6">(H10*1.022)*1.064</f>
        <v>17.358637553200612</v>
      </c>
      <c r="L10" s="220" t="s">
        <v>266</v>
      </c>
      <c r="M10" s="220"/>
      <c r="N10" s="220"/>
      <c r="O10" s="220"/>
      <c r="P10" s="220"/>
      <c r="Q10" s="220"/>
      <c r="R10" s="178"/>
      <c r="S10" s="81"/>
      <c r="T10" s="2"/>
      <c r="U10" s="2"/>
      <c r="V10" s="2"/>
      <c r="W10" s="2"/>
    </row>
    <row r="11" spans="1:23" ht="15.75" customHeight="1" x14ac:dyDescent="0.25">
      <c r="A11" s="7">
        <v>35210111</v>
      </c>
      <c r="B11" s="6">
        <v>28.532300621659999</v>
      </c>
      <c r="C11" s="6">
        <f t="shared" ref="C11:C53" si="7">ROUND(B11+(B11*2/100),2)</f>
        <v>29.1</v>
      </c>
      <c r="D11" s="6">
        <f t="shared" ref="D11:D53" si="8">ROUND(C11+(C11*2.9/100),2)</f>
        <v>29.94</v>
      </c>
      <c r="E11" s="6">
        <f t="shared" ref="E11:E53" si="9">ROUND(D11+(D11*2.15/100),2)</f>
        <v>30.58</v>
      </c>
      <c r="F11" s="6">
        <f t="shared" si="1"/>
        <v>31.405659999999997</v>
      </c>
      <c r="G11" s="129">
        <f t="shared" si="2"/>
        <v>31.252759999999999</v>
      </c>
      <c r="H11" s="6">
        <f t="shared" si="3"/>
        <v>31.968448204000001</v>
      </c>
      <c r="I11" s="6">
        <f t="shared" si="4"/>
        <v>33.135296563446005</v>
      </c>
      <c r="J11" s="6">
        <f t="shared" si="5"/>
        <v>34.302144922891998</v>
      </c>
      <c r="K11" s="6">
        <f t="shared" si="6"/>
        <v>34.762746324615236</v>
      </c>
      <c r="L11" s="220" t="s">
        <v>267</v>
      </c>
      <c r="M11" s="220"/>
      <c r="N11" s="220"/>
      <c r="O11" s="220"/>
      <c r="P11" s="220"/>
      <c r="Q11" s="221"/>
      <c r="R11" s="222"/>
      <c r="S11" s="79"/>
      <c r="T11" s="2"/>
      <c r="U11" s="2"/>
      <c r="V11" s="2"/>
      <c r="W11" s="2"/>
    </row>
    <row r="12" spans="1:23" ht="15.75" customHeight="1" x14ac:dyDescent="0.25">
      <c r="A12" s="7">
        <v>35210112</v>
      </c>
      <c r="B12" s="6">
        <v>57.064601243319999</v>
      </c>
      <c r="C12" s="6">
        <f t="shared" si="7"/>
        <v>58.21</v>
      </c>
      <c r="D12" s="6">
        <f t="shared" si="8"/>
        <v>59.9</v>
      </c>
      <c r="E12" s="6">
        <f t="shared" si="9"/>
        <v>61.19</v>
      </c>
      <c r="F12" s="6">
        <f t="shared" si="1"/>
        <v>62.842129999999997</v>
      </c>
      <c r="G12" s="129">
        <f t="shared" si="2"/>
        <v>62.536180000000002</v>
      </c>
      <c r="H12" s="6">
        <f t="shared" si="3"/>
        <v>63.968258522000006</v>
      </c>
      <c r="I12" s="6">
        <f t="shared" si="4"/>
        <v>66.303099958053011</v>
      </c>
      <c r="J12" s="6">
        <f t="shared" si="5"/>
        <v>68.637941394106008</v>
      </c>
      <c r="K12" s="6">
        <f t="shared" si="6"/>
        <v>69.559596062890989</v>
      </c>
      <c r="L12" s="220" t="s">
        <v>268</v>
      </c>
      <c r="M12" s="220"/>
      <c r="N12" s="220"/>
      <c r="O12" s="220"/>
      <c r="P12" s="220"/>
      <c r="Q12" s="221"/>
      <c r="R12" s="222"/>
      <c r="S12" s="79"/>
      <c r="T12" s="2"/>
      <c r="U12" s="2"/>
      <c r="V12" s="2"/>
      <c r="W12" s="2"/>
    </row>
    <row r="13" spans="1:23" ht="15.75" customHeight="1" x14ac:dyDescent="0.25">
      <c r="A13" s="7">
        <v>35210113</v>
      </c>
      <c r="B13" s="6">
        <v>85.562007082320008</v>
      </c>
      <c r="C13" s="6">
        <f t="shared" si="7"/>
        <v>87.27</v>
      </c>
      <c r="D13" s="6">
        <f t="shared" si="8"/>
        <v>89.8</v>
      </c>
      <c r="E13" s="6">
        <f t="shared" si="9"/>
        <v>91.73</v>
      </c>
      <c r="F13" s="6">
        <f t="shared" si="1"/>
        <v>94.206710000000001</v>
      </c>
      <c r="G13" s="129">
        <f t="shared" si="2"/>
        <v>93.748060000000009</v>
      </c>
      <c r="H13" s="6">
        <f t="shared" si="3"/>
        <v>95.894890574000016</v>
      </c>
      <c r="I13" s="6">
        <f t="shared" si="4"/>
        <v>99.395054079951024</v>
      </c>
      <c r="J13" s="6">
        <f t="shared" si="5"/>
        <v>102.89521758590202</v>
      </c>
      <c r="K13" s="6">
        <f t="shared" si="6"/>
        <v>104.27687116929222</v>
      </c>
      <c r="L13" s="220" t="s">
        <v>269</v>
      </c>
      <c r="M13" s="220"/>
      <c r="N13" s="220"/>
      <c r="O13" s="220"/>
      <c r="P13" s="220"/>
      <c r="Q13" s="221"/>
      <c r="R13" s="222"/>
      <c r="S13" s="79"/>
      <c r="T13" s="2"/>
      <c r="U13" s="2"/>
      <c r="V13" s="2"/>
      <c r="W13" s="2"/>
    </row>
    <row r="14" spans="1:23" ht="15.75" customHeight="1" x14ac:dyDescent="0.25">
      <c r="A14" s="8">
        <v>35210114</v>
      </c>
      <c r="B14" s="6">
        <v>128.35464221769999</v>
      </c>
      <c r="C14" s="6">
        <f t="shared" si="7"/>
        <v>130.91999999999999</v>
      </c>
      <c r="D14" s="6">
        <f t="shared" si="8"/>
        <v>134.72</v>
      </c>
      <c r="E14" s="6">
        <f t="shared" si="9"/>
        <v>137.62</v>
      </c>
      <c r="F14" s="6">
        <f t="shared" si="1"/>
        <v>141.33574000000002</v>
      </c>
      <c r="G14" s="129">
        <f t="shared" si="2"/>
        <v>140.64764000000002</v>
      </c>
      <c r="H14" s="6">
        <f t="shared" si="3"/>
        <v>143.86847095600004</v>
      </c>
      <c r="I14" s="6">
        <f t="shared" si="4"/>
        <v>149.11967014589405</v>
      </c>
      <c r="J14" s="6">
        <f t="shared" si="5"/>
        <v>154.37086933578803</v>
      </c>
      <c r="K14" s="6">
        <f t="shared" si="6"/>
        <v>156.44372626532211</v>
      </c>
      <c r="L14" s="220" t="s">
        <v>270</v>
      </c>
      <c r="M14" s="220"/>
      <c r="N14" s="220"/>
      <c r="O14" s="220"/>
      <c r="P14" s="220"/>
      <c r="Q14" s="221"/>
      <c r="R14" s="222"/>
      <c r="S14" s="79"/>
      <c r="T14" s="2"/>
      <c r="U14" s="2"/>
      <c r="V14" s="2"/>
      <c r="W14" s="2"/>
    </row>
    <row r="15" spans="1:23" ht="15.75" customHeight="1" x14ac:dyDescent="0.25">
      <c r="A15" s="8">
        <v>35210115</v>
      </c>
      <c r="B15" s="6">
        <v>171.10075097619998</v>
      </c>
      <c r="C15" s="6">
        <f t="shared" si="7"/>
        <v>174.52</v>
      </c>
      <c r="D15" s="6">
        <f t="shared" si="8"/>
        <v>179.58</v>
      </c>
      <c r="E15" s="6">
        <f t="shared" si="9"/>
        <v>183.44</v>
      </c>
      <c r="F15" s="6">
        <f t="shared" si="1"/>
        <v>188.39287999999999</v>
      </c>
      <c r="G15" s="129">
        <f t="shared" si="2"/>
        <v>187.47567999999998</v>
      </c>
      <c r="H15" s="6">
        <f t="shared" si="3"/>
        <v>191.76887307199999</v>
      </c>
      <c r="I15" s="6">
        <f t="shared" si="4"/>
        <v>198.76843693912801</v>
      </c>
      <c r="J15" s="6">
        <f t="shared" si="5"/>
        <v>205.76800080625597</v>
      </c>
      <c r="K15" s="6">
        <f t="shared" si="6"/>
        <v>208.53100672947735</v>
      </c>
      <c r="L15" s="220" t="s">
        <v>271</v>
      </c>
      <c r="M15" s="220"/>
      <c r="N15" s="220"/>
      <c r="O15" s="220"/>
      <c r="P15" s="220"/>
      <c r="Q15" s="221"/>
      <c r="R15" s="222"/>
      <c r="S15" s="79"/>
      <c r="T15" s="2"/>
      <c r="U15" s="2"/>
      <c r="V15" s="2"/>
      <c r="W15" s="2"/>
    </row>
    <row r="16" spans="1:23" ht="15.75" customHeight="1" x14ac:dyDescent="0.25">
      <c r="A16" s="8">
        <v>35210116</v>
      </c>
      <c r="B16" s="6">
        <v>256.61623168163999</v>
      </c>
      <c r="C16" s="6">
        <f t="shared" si="7"/>
        <v>261.75</v>
      </c>
      <c r="D16" s="6">
        <f t="shared" si="8"/>
        <v>269.33999999999997</v>
      </c>
      <c r="E16" s="6">
        <f t="shared" si="9"/>
        <v>275.13</v>
      </c>
      <c r="F16" s="6">
        <f t="shared" si="1"/>
        <v>282.55851000000001</v>
      </c>
      <c r="G16" s="129">
        <f t="shared" si="2"/>
        <v>281.18286000000001</v>
      </c>
      <c r="H16" s="6">
        <f t="shared" si="3"/>
        <v>287.62194749400004</v>
      </c>
      <c r="I16" s="6">
        <f t="shared" si="4"/>
        <v>298.1201485775311</v>
      </c>
      <c r="J16" s="6">
        <f t="shared" si="5"/>
        <v>308.61834966106204</v>
      </c>
      <c r="K16" s="6">
        <f t="shared" si="6"/>
        <v>312.76240668055561</v>
      </c>
      <c r="L16" s="220" t="s">
        <v>272</v>
      </c>
      <c r="M16" s="220"/>
      <c r="N16" s="220"/>
      <c r="O16" s="220"/>
      <c r="P16" s="220"/>
      <c r="Q16" s="221"/>
      <c r="R16" s="222"/>
      <c r="S16" s="79"/>
      <c r="T16" s="2"/>
      <c r="U16" s="2"/>
      <c r="V16" s="2"/>
      <c r="W16" s="2"/>
    </row>
    <row r="17" spans="1:23" ht="15.75" customHeight="1" x14ac:dyDescent="0.25">
      <c r="A17" s="8">
        <v>35210130</v>
      </c>
      <c r="B17" s="6"/>
      <c r="C17" s="6"/>
      <c r="D17" s="6"/>
      <c r="E17" s="6">
        <v>15.27</v>
      </c>
      <c r="F17" s="6">
        <f t="shared" si="1"/>
        <v>15.68229</v>
      </c>
      <c r="G17" s="129">
        <f t="shared" si="2"/>
        <v>15.60594</v>
      </c>
      <c r="H17" s="6">
        <f t="shared" si="3"/>
        <v>15.963316026000003</v>
      </c>
      <c r="I17" s="6">
        <f t="shared" si="4"/>
        <v>16.545977060949003</v>
      </c>
      <c r="J17" s="6">
        <f t="shared" si="5"/>
        <v>17.128638095898001</v>
      </c>
      <c r="K17" s="6">
        <f t="shared" si="6"/>
        <v>17.358637553200612</v>
      </c>
      <c r="L17" s="220" t="s">
        <v>273</v>
      </c>
      <c r="M17" s="157"/>
      <c r="N17" s="157"/>
      <c r="O17" s="157"/>
      <c r="P17" s="157"/>
      <c r="Q17" s="157"/>
      <c r="R17" s="178"/>
      <c r="S17" s="99"/>
      <c r="T17" s="2"/>
      <c r="U17" s="2"/>
      <c r="V17" s="2"/>
      <c r="W17" s="2"/>
    </row>
    <row r="18" spans="1:23" ht="15.75" customHeight="1" x14ac:dyDescent="0.25">
      <c r="A18" s="8">
        <v>35210131</v>
      </c>
      <c r="B18" s="6"/>
      <c r="C18" s="6"/>
      <c r="D18" s="6"/>
      <c r="E18" s="6">
        <v>30.58</v>
      </c>
      <c r="F18" s="6">
        <f t="shared" si="1"/>
        <v>31.405659999999997</v>
      </c>
      <c r="G18" s="129">
        <f t="shared" si="2"/>
        <v>31.252759999999999</v>
      </c>
      <c r="H18" s="6">
        <f t="shared" si="3"/>
        <v>31.968448204000001</v>
      </c>
      <c r="I18" s="6">
        <f t="shared" si="4"/>
        <v>33.135296563446005</v>
      </c>
      <c r="J18" s="6">
        <f t="shared" si="5"/>
        <v>34.302144922891998</v>
      </c>
      <c r="K18" s="6">
        <f t="shared" si="6"/>
        <v>34.762746324615236</v>
      </c>
      <c r="L18" s="220" t="s">
        <v>274</v>
      </c>
      <c r="M18" s="157"/>
      <c r="N18" s="157"/>
      <c r="O18" s="157"/>
      <c r="P18" s="157"/>
      <c r="Q18" s="157"/>
      <c r="R18" s="178"/>
      <c r="S18" s="99"/>
      <c r="T18" s="2"/>
      <c r="U18" s="2"/>
      <c r="V18" s="2"/>
      <c r="W18" s="2"/>
    </row>
    <row r="19" spans="1:23" ht="15.75" customHeight="1" x14ac:dyDescent="0.25">
      <c r="A19" s="8">
        <v>35210132</v>
      </c>
      <c r="B19" s="6"/>
      <c r="C19" s="6"/>
      <c r="D19" s="6"/>
      <c r="E19" s="6">
        <v>61.19</v>
      </c>
      <c r="F19" s="6">
        <f t="shared" si="1"/>
        <v>62.842129999999997</v>
      </c>
      <c r="G19" s="129">
        <f t="shared" si="2"/>
        <v>62.536180000000002</v>
      </c>
      <c r="H19" s="6">
        <f t="shared" si="3"/>
        <v>63.968258522000006</v>
      </c>
      <c r="I19" s="6">
        <f t="shared" si="4"/>
        <v>66.303099958053011</v>
      </c>
      <c r="J19" s="6">
        <f t="shared" si="5"/>
        <v>68.637941394106008</v>
      </c>
      <c r="K19" s="6">
        <f t="shared" si="6"/>
        <v>69.559596062890989</v>
      </c>
      <c r="L19" s="220" t="s">
        <v>275</v>
      </c>
      <c r="M19" s="157"/>
      <c r="N19" s="157"/>
      <c r="O19" s="157"/>
      <c r="P19" s="157"/>
      <c r="Q19" s="157"/>
      <c r="R19" s="178"/>
      <c r="S19" s="99"/>
      <c r="T19" s="2"/>
      <c r="U19" s="2"/>
      <c r="V19" s="2"/>
      <c r="W19" s="2"/>
    </row>
    <row r="20" spans="1:23" ht="15.75" customHeight="1" x14ac:dyDescent="0.25">
      <c r="A20" s="8">
        <v>35210133</v>
      </c>
      <c r="B20" s="6"/>
      <c r="C20" s="6"/>
      <c r="D20" s="6"/>
      <c r="E20" s="6">
        <v>91.73</v>
      </c>
      <c r="F20" s="6">
        <f t="shared" si="1"/>
        <v>94.206710000000001</v>
      </c>
      <c r="G20" s="129">
        <f t="shared" si="2"/>
        <v>93.748060000000009</v>
      </c>
      <c r="H20" s="6">
        <f t="shared" si="3"/>
        <v>95.894890574000016</v>
      </c>
      <c r="I20" s="6">
        <f t="shared" si="4"/>
        <v>99.395054079951024</v>
      </c>
      <c r="J20" s="6">
        <f t="shared" si="5"/>
        <v>102.89521758590202</v>
      </c>
      <c r="K20" s="6">
        <f t="shared" si="6"/>
        <v>104.27687116929222</v>
      </c>
      <c r="L20" s="220" t="s">
        <v>276</v>
      </c>
      <c r="M20" s="157"/>
      <c r="N20" s="157"/>
      <c r="O20" s="157"/>
      <c r="P20" s="157"/>
      <c r="Q20" s="157"/>
      <c r="R20" s="178"/>
      <c r="S20" s="99"/>
      <c r="T20" s="2"/>
      <c r="U20" s="2"/>
      <c r="V20" s="2"/>
      <c r="W20" s="2"/>
    </row>
    <row r="21" spans="1:23" ht="15.75" customHeight="1" x14ac:dyDescent="0.25">
      <c r="A21" s="8">
        <v>35210134</v>
      </c>
      <c r="B21" s="6"/>
      <c r="C21" s="6"/>
      <c r="D21" s="6"/>
      <c r="E21" s="6">
        <v>137.62</v>
      </c>
      <c r="F21" s="6">
        <f t="shared" si="1"/>
        <v>141.33574000000002</v>
      </c>
      <c r="G21" s="129">
        <f t="shared" si="2"/>
        <v>140.64764000000002</v>
      </c>
      <c r="H21" s="6">
        <f t="shared" si="3"/>
        <v>143.86847095600004</v>
      </c>
      <c r="I21" s="6">
        <f t="shared" si="4"/>
        <v>149.11967014589405</v>
      </c>
      <c r="J21" s="6">
        <f t="shared" si="5"/>
        <v>154.37086933578803</v>
      </c>
      <c r="K21" s="6">
        <f t="shared" si="6"/>
        <v>156.44372626532211</v>
      </c>
      <c r="L21" s="220" t="s">
        <v>277</v>
      </c>
      <c r="M21" s="157"/>
      <c r="N21" s="157"/>
      <c r="O21" s="157"/>
      <c r="P21" s="157"/>
      <c r="Q21" s="157"/>
      <c r="R21" s="178"/>
      <c r="S21" s="99"/>
      <c r="T21" s="2"/>
      <c r="U21" s="2"/>
      <c r="V21" s="2"/>
      <c r="W21" s="2"/>
    </row>
    <row r="22" spans="1:23" ht="15.75" customHeight="1" x14ac:dyDescent="0.25">
      <c r="A22" s="8">
        <v>35210135</v>
      </c>
      <c r="B22" s="6"/>
      <c r="C22" s="6"/>
      <c r="D22" s="6"/>
      <c r="E22" s="6">
        <v>183.44</v>
      </c>
      <c r="F22" s="6">
        <f t="shared" si="1"/>
        <v>188.39287999999999</v>
      </c>
      <c r="G22" s="129">
        <f t="shared" si="2"/>
        <v>187.47567999999998</v>
      </c>
      <c r="H22" s="6">
        <f t="shared" si="3"/>
        <v>191.76887307199999</v>
      </c>
      <c r="I22" s="6">
        <f t="shared" si="4"/>
        <v>198.76843693912801</v>
      </c>
      <c r="J22" s="6">
        <f t="shared" si="5"/>
        <v>205.76800080625597</v>
      </c>
      <c r="K22" s="6">
        <f t="shared" si="6"/>
        <v>208.53100672947735</v>
      </c>
      <c r="L22" s="220" t="s">
        <v>278</v>
      </c>
      <c r="M22" s="157"/>
      <c r="N22" s="157"/>
      <c r="O22" s="157"/>
      <c r="P22" s="157"/>
      <c r="Q22" s="157"/>
      <c r="R22" s="178"/>
      <c r="S22" s="99"/>
      <c r="T22" s="2"/>
      <c r="U22" s="2"/>
      <c r="V22" s="2"/>
      <c r="W22" s="2"/>
    </row>
    <row r="23" spans="1:23" ht="15.75" customHeight="1" x14ac:dyDescent="0.25">
      <c r="A23" s="8">
        <v>35210136</v>
      </c>
      <c r="B23" s="6"/>
      <c r="C23" s="6"/>
      <c r="D23" s="6"/>
      <c r="E23" s="6">
        <v>275.13</v>
      </c>
      <c r="F23" s="6">
        <f t="shared" si="1"/>
        <v>282.55851000000001</v>
      </c>
      <c r="G23" s="129">
        <f t="shared" si="2"/>
        <v>281.18286000000001</v>
      </c>
      <c r="H23" s="6">
        <f t="shared" si="3"/>
        <v>287.62194749400004</v>
      </c>
      <c r="I23" s="6">
        <f t="shared" si="4"/>
        <v>298.1201485775311</v>
      </c>
      <c r="J23" s="6">
        <f t="shared" si="5"/>
        <v>308.61834966106204</v>
      </c>
      <c r="K23" s="6">
        <f t="shared" si="6"/>
        <v>312.76240668055561</v>
      </c>
      <c r="L23" s="220" t="s">
        <v>279</v>
      </c>
      <c r="M23" s="157"/>
      <c r="N23" s="157"/>
      <c r="O23" s="157"/>
      <c r="P23" s="157"/>
      <c r="Q23" s="157"/>
      <c r="R23" s="178"/>
      <c r="S23" s="99"/>
      <c r="T23" s="2"/>
      <c r="U23" s="2"/>
      <c r="V23" s="2"/>
      <c r="W23" s="2"/>
    </row>
    <row r="24" spans="1:23" ht="15.75" customHeight="1" x14ac:dyDescent="0.25">
      <c r="A24" s="7">
        <v>35210143</v>
      </c>
      <c r="B24" s="6">
        <v>24.426347862</v>
      </c>
      <c r="C24" s="6">
        <f t="shared" si="7"/>
        <v>24.91</v>
      </c>
      <c r="D24" s="6">
        <f t="shared" si="8"/>
        <v>25.63</v>
      </c>
      <c r="E24" s="6">
        <f t="shared" si="9"/>
        <v>26.18</v>
      </c>
      <c r="F24" s="6">
        <f t="shared" si="1"/>
        <v>26.886860000000002</v>
      </c>
      <c r="G24" s="129">
        <f t="shared" si="2"/>
        <v>26.755960000000002</v>
      </c>
      <c r="H24" s="6">
        <f t="shared" si="3"/>
        <v>27.368671484</v>
      </c>
      <c r="I24" s="6">
        <f t="shared" si="4"/>
        <v>28.367627993166003</v>
      </c>
      <c r="J24" s="6">
        <f t="shared" si="5"/>
        <v>29.366584502332</v>
      </c>
      <c r="K24" s="6">
        <f t="shared" si="6"/>
        <v>29.760912321073473</v>
      </c>
      <c r="L24" s="220" t="s">
        <v>3</v>
      </c>
      <c r="M24" s="220"/>
      <c r="N24" s="220"/>
      <c r="O24" s="220"/>
      <c r="P24" s="220"/>
      <c r="Q24" s="221"/>
      <c r="R24" s="222"/>
      <c r="S24" s="79"/>
      <c r="T24" s="2"/>
      <c r="U24" s="2"/>
      <c r="V24" s="2"/>
      <c r="W24" s="2"/>
    </row>
    <row r="25" spans="1:23" ht="15.75" customHeight="1" x14ac:dyDescent="0.25">
      <c r="A25" s="7">
        <v>35210144</v>
      </c>
      <c r="B25" s="6">
        <v>36.651153387219999</v>
      </c>
      <c r="C25" s="6">
        <f t="shared" si="7"/>
        <v>37.380000000000003</v>
      </c>
      <c r="D25" s="6">
        <f t="shared" si="8"/>
        <v>38.46</v>
      </c>
      <c r="E25" s="6">
        <f t="shared" si="9"/>
        <v>39.29</v>
      </c>
      <c r="F25" s="6">
        <f t="shared" si="1"/>
        <v>40.350830000000002</v>
      </c>
      <c r="G25" s="129">
        <f t="shared" si="2"/>
        <v>40.154380000000003</v>
      </c>
      <c r="H25" s="6">
        <f t="shared" si="3"/>
        <v>41.073915302000003</v>
      </c>
      <c r="I25" s="6">
        <f t="shared" si="4"/>
        <v>42.573113210523005</v>
      </c>
      <c r="J25" s="6">
        <f t="shared" si="5"/>
        <v>44.072311119045999</v>
      </c>
      <c r="K25" s="6">
        <f t="shared" si="6"/>
        <v>44.664104090717224</v>
      </c>
      <c r="L25" s="220" t="s">
        <v>4</v>
      </c>
      <c r="M25" s="220"/>
      <c r="N25" s="220"/>
      <c r="O25" s="220"/>
      <c r="P25" s="220"/>
      <c r="Q25" s="221"/>
      <c r="R25" s="222"/>
      <c r="S25" s="79"/>
      <c r="T25" s="2"/>
      <c r="U25" s="2"/>
      <c r="V25" s="2"/>
      <c r="W25" s="2"/>
    </row>
    <row r="26" spans="1:23" ht="15.75" customHeight="1" x14ac:dyDescent="0.25">
      <c r="A26" s="7">
        <v>35210145</v>
      </c>
      <c r="B26" s="6">
        <v>48.887590506659997</v>
      </c>
      <c r="C26" s="6">
        <f t="shared" si="7"/>
        <v>49.87</v>
      </c>
      <c r="D26" s="6">
        <f t="shared" si="8"/>
        <v>51.32</v>
      </c>
      <c r="E26" s="6">
        <f t="shared" si="9"/>
        <v>52.42</v>
      </c>
      <c r="F26" s="6">
        <f t="shared" si="1"/>
        <v>53.835340000000002</v>
      </c>
      <c r="G26" s="129">
        <f t="shared" si="2"/>
        <v>53.573240000000006</v>
      </c>
      <c r="H26" s="6">
        <f t="shared" si="3"/>
        <v>54.800067196000008</v>
      </c>
      <c r="I26" s="6">
        <f t="shared" si="4"/>
        <v>56.800269648654009</v>
      </c>
      <c r="J26" s="6">
        <f t="shared" si="5"/>
        <v>58.800472101308003</v>
      </c>
      <c r="K26" s="6">
        <f t="shared" si="6"/>
        <v>59.590031469467974</v>
      </c>
      <c r="L26" s="220" t="s">
        <v>261</v>
      </c>
      <c r="M26" s="220"/>
      <c r="N26" s="220"/>
      <c r="O26" s="220"/>
      <c r="P26" s="220"/>
      <c r="Q26" s="221"/>
      <c r="R26" s="222"/>
      <c r="S26" s="79"/>
      <c r="T26" s="2"/>
      <c r="U26" s="2"/>
      <c r="V26" s="2"/>
      <c r="W26" s="2"/>
    </row>
    <row r="27" spans="1:23" ht="15.75" customHeight="1" x14ac:dyDescent="0.25">
      <c r="A27" s="7">
        <v>35210153</v>
      </c>
      <c r="B27" s="6">
        <v>12.224805525219999</v>
      </c>
      <c r="C27" s="6">
        <f t="shared" si="7"/>
        <v>12.47</v>
      </c>
      <c r="D27" s="6">
        <f t="shared" si="8"/>
        <v>12.83</v>
      </c>
      <c r="E27" s="6">
        <f t="shared" si="9"/>
        <v>13.11</v>
      </c>
      <c r="F27" s="6">
        <f t="shared" si="1"/>
        <v>13.46397</v>
      </c>
      <c r="G27" s="129">
        <f t="shared" si="2"/>
        <v>13.398419999999998</v>
      </c>
      <c r="H27" s="6">
        <f t="shared" si="3"/>
        <v>13.705243818</v>
      </c>
      <c r="I27" s="6">
        <f t="shared" si="4"/>
        <v>14.205485217356999</v>
      </c>
      <c r="J27" s="6">
        <f t="shared" si="5"/>
        <v>14.705726616713999</v>
      </c>
      <c r="K27" s="6">
        <f t="shared" si="6"/>
        <v>14.903191769643744</v>
      </c>
      <c r="L27" s="220" t="s">
        <v>5</v>
      </c>
      <c r="M27" s="220"/>
      <c r="N27" s="220"/>
      <c r="O27" s="220"/>
      <c r="P27" s="220"/>
      <c r="Q27" s="221"/>
      <c r="R27" s="222"/>
      <c r="S27" s="79"/>
      <c r="T27" s="2"/>
      <c r="U27" s="2"/>
      <c r="V27" s="2"/>
      <c r="W27" s="2"/>
    </row>
    <row r="28" spans="1:23" ht="15.75" customHeight="1" x14ac:dyDescent="0.25">
      <c r="A28" s="7">
        <v>35210154</v>
      </c>
      <c r="B28" s="6">
        <v>18.35465567916</v>
      </c>
      <c r="C28" s="6">
        <f t="shared" si="7"/>
        <v>18.72</v>
      </c>
      <c r="D28" s="6">
        <f t="shared" si="8"/>
        <v>19.260000000000002</v>
      </c>
      <c r="E28" s="6">
        <f t="shared" si="9"/>
        <v>19.670000000000002</v>
      </c>
      <c r="F28" s="6">
        <f t="shared" si="1"/>
        <v>20.201090000000001</v>
      </c>
      <c r="G28" s="129">
        <f t="shared" si="2"/>
        <v>20.102740000000004</v>
      </c>
      <c r="H28" s="6">
        <f t="shared" si="3"/>
        <v>20.563092746000006</v>
      </c>
      <c r="I28" s="6">
        <f t="shared" si="4"/>
        <v>21.313645631229004</v>
      </c>
      <c r="J28" s="6">
        <f t="shared" si="5"/>
        <v>22.064198516458006</v>
      </c>
      <c r="K28" s="6">
        <f t="shared" si="6"/>
        <v>22.360471556742375</v>
      </c>
      <c r="L28" s="220" t="s">
        <v>6</v>
      </c>
      <c r="M28" s="220"/>
      <c r="N28" s="220"/>
      <c r="O28" s="220"/>
      <c r="P28" s="220"/>
      <c r="Q28" s="221"/>
      <c r="R28" s="222"/>
      <c r="S28" s="79"/>
      <c r="T28" s="2"/>
      <c r="U28" s="2"/>
      <c r="V28" s="2"/>
      <c r="W28" s="2"/>
    </row>
    <row r="29" spans="1:23" ht="15.75" customHeight="1" x14ac:dyDescent="0.25">
      <c r="A29" s="7">
        <v>35210155</v>
      </c>
      <c r="B29" s="6">
        <v>24.426347862</v>
      </c>
      <c r="C29" s="6">
        <f t="shared" si="7"/>
        <v>24.91</v>
      </c>
      <c r="D29" s="6">
        <f t="shared" si="8"/>
        <v>25.63</v>
      </c>
      <c r="E29" s="6">
        <f t="shared" si="9"/>
        <v>26.18</v>
      </c>
      <c r="F29" s="6">
        <f t="shared" si="1"/>
        <v>26.886860000000002</v>
      </c>
      <c r="G29" s="129">
        <f t="shared" si="2"/>
        <v>26.755960000000002</v>
      </c>
      <c r="H29" s="6">
        <f t="shared" si="3"/>
        <v>27.368671484</v>
      </c>
      <c r="I29" s="6">
        <f t="shared" si="4"/>
        <v>28.367627993166003</v>
      </c>
      <c r="J29" s="6">
        <f t="shared" si="5"/>
        <v>29.366584502332</v>
      </c>
      <c r="K29" s="6">
        <f t="shared" si="6"/>
        <v>29.760912321073473</v>
      </c>
      <c r="L29" s="220" t="s">
        <v>262</v>
      </c>
      <c r="M29" s="220"/>
      <c r="N29" s="220"/>
      <c r="O29" s="220"/>
      <c r="P29" s="220"/>
      <c r="Q29" s="221"/>
      <c r="R29" s="222"/>
      <c r="S29" s="79"/>
      <c r="T29" s="2"/>
      <c r="U29" s="2"/>
      <c r="V29" s="2"/>
      <c r="W29" s="2"/>
    </row>
    <row r="30" spans="1:23" ht="15.75" customHeight="1" x14ac:dyDescent="0.25">
      <c r="A30" s="7">
        <v>35210160</v>
      </c>
      <c r="B30" s="6">
        <v>14.248702919499998</v>
      </c>
      <c r="C30" s="6">
        <f t="shared" si="7"/>
        <v>14.53</v>
      </c>
      <c r="D30" s="6">
        <f t="shared" si="8"/>
        <v>14.95</v>
      </c>
      <c r="E30" s="6">
        <f t="shared" si="9"/>
        <v>15.27</v>
      </c>
      <c r="F30" s="6">
        <f t="shared" si="1"/>
        <v>15.68229</v>
      </c>
      <c r="G30" s="129">
        <f t="shared" si="2"/>
        <v>15.60594</v>
      </c>
      <c r="H30" s="6">
        <f t="shared" si="3"/>
        <v>15.963316026000003</v>
      </c>
      <c r="I30" s="6">
        <f t="shared" si="4"/>
        <v>16.545977060949003</v>
      </c>
      <c r="J30" s="6">
        <f t="shared" si="5"/>
        <v>17.128638095898001</v>
      </c>
      <c r="K30" s="6">
        <f t="shared" si="6"/>
        <v>17.358637553200612</v>
      </c>
      <c r="L30" s="220" t="s">
        <v>65</v>
      </c>
      <c r="M30" s="220"/>
      <c r="N30" s="220"/>
      <c r="O30" s="220"/>
      <c r="P30" s="220"/>
      <c r="Q30" s="221"/>
      <c r="R30" s="222"/>
      <c r="S30" s="79"/>
      <c r="T30" s="2"/>
      <c r="U30" s="2"/>
      <c r="V30" s="2"/>
      <c r="W30" s="2"/>
    </row>
    <row r="31" spans="1:23" ht="15.75" customHeight="1" x14ac:dyDescent="0.25">
      <c r="A31" s="7">
        <v>35210161</v>
      </c>
      <c r="B31" s="6">
        <v>28.532300621659999</v>
      </c>
      <c r="C31" s="6">
        <f t="shared" si="7"/>
        <v>29.1</v>
      </c>
      <c r="D31" s="6">
        <f t="shared" si="8"/>
        <v>29.94</v>
      </c>
      <c r="E31" s="6">
        <f t="shared" si="9"/>
        <v>30.58</v>
      </c>
      <c r="F31" s="6">
        <f t="shared" si="1"/>
        <v>31.405659999999997</v>
      </c>
      <c r="G31" s="129">
        <f t="shared" si="2"/>
        <v>31.252759999999999</v>
      </c>
      <c r="H31" s="6">
        <f t="shared" si="3"/>
        <v>31.968448204000001</v>
      </c>
      <c r="I31" s="6">
        <f t="shared" si="4"/>
        <v>33.135296563446005</v>
      </c>
      <c r="J31" s="6">
        <f t="shared" si="5"/>
        <v>34.302144922891998</v>
      </c>
      <c r="K31" s="6">
        <f t="shared" si="6"/>
        <v>34.762746324615236</v>
      </c>
      <c r="L31" s="220" t="s">
        <v>66</v>
      </c>
      <c r="M31" s="220"/>
      <c r="N31" s="220"/>
      <c r="O31" s="220"/>
      <c r="P31" s="220"/>
      <c r="Q31" s="220"/>
      <c r="R31" s="222"/>
      <c r="S31" s="79"/>
      <c r="T31" s="2"/>
      <c r="U31" s="2"/>
      <c r="V31" s="2"/>
      <c r="W31" s="2"/>
    </row>
    <row r="32" spans="1:23" ht="15.75" customHeight="1" x14ac:dyDescent="0.25">
      <c r="A32" s="7">
        <v>35210162</v>
      </c>
      <c r="B32" s="6">
        <v>57.064601243319999</v>
      </c>
      <c r="C32" s="6">
        <f t="shared" si="7"/>
        <v>58.21</v>
      </c>
      <c r="D32" s="6">
        <f t="shared" si="8"/>
        <v>59.9</v>
      </c>
      <c r="E32" s="6">
        <f t="shared" si="9"/>
        <v>61.19</v>
      </c>
      <c r="F32" s="6">
        <f t="shared" si="1"/>
        <v>62.842129999999997</v>
      </c>
      <c r="G32" s="129">
        <f t="shared" si="2"/>
        <v>62.536180000000002</v>
      </c>
      <c r="H32" s="6">
        <f t="shared" si="3"/>
        <v>63.968258522000006</v>
      </c>
      <c r="I32" s="6">
        <f t="shared" si="4"/>
        <v>66.303099958053011</v>
      </c>
      <c r="J32" s="6">
        <f t="shared" si="5"/>
        <v>68.637941394106008</v>
      </c>
      <c r="K32" s="6">
        <f t="shared" si="6"/>
        <v>69.559596062890989</v>
      </c>
      <c r="L32" s="220" t="s">
        <v>67</v>
      </c>
      <c r="M32" s="220"/>
      <c r="N32" s="220"/>
      <c r="O32" s="220"/>
      <c r="P32" s="220"/>
      <c r="Q32" s="220"/>
      <c r="R32" s="222"/>
      <c r="S32" s="79"/>
      <c r="T32" s="2"/>
      <c r="U32" s="2"/>
      <c r="V32" s="2"/>
      <c r="W32" s="2"/>
    </row>
    <row r="33" spans="1:23" ht="15.75" customHeight="1" x14ac:dyDescent="0.25">
      <c r="A33" s="7">
        <v>35210163</v>
      </c>
      <c r="B33" s="6">
        <v>85.562007082320008</v>
      </c>
      <c r="C33" s="6">
        <f t="shared" si="7"/>
        <v>87.27</v>
      </c>
      <c r="D33" s="6">
        <f t="shared" si="8"/>
        <v>89.8</v>
      </c>
      <c r="E33" s="6">
        <f t="shared" si="9"/>
        <v>91.73</v>
      </c>
      <c r="F33" s="6">
        <f t="shared" si="1"/>
        <v>94.206710000000001</v>
      </c>
      <c r="G33" s="129">
        <f t="shared" si="2"/>
        <v>93.748060000000009</v>
      </c>
      <c r="H33" s="6">
        <f t="shared" si="3"/>
        <v>95.894890574000016</v>
      </c>
      <c r="I33" s="6">
        <f t="shared" si="4"/>
        <v>99.395054079951024</v>
      </c>
      <c r="J33" s="6">
        <f t="shared" si="5"/>
        <v>102.89521758590202</v>
      </c>
      <c r="K33" s="6">
        <f t="shared" si="6"/>
        <v>104.27687116929222</v>
      </c>
      <c r="L33" s="220" t="s">
        <v>68</v>
      </c>
      <c r="M33" s="220"/>
      <c r="N33" s="220"/>
      <c r="O33" s="220"/>
      <c r="P33" s="220"/>
      <c r="Q33" s="220"/>
      <c r="R33" s="222"/>
      <c r="S33" s="79"/>
      <c r="T33" s="2"/>
      <c r="U33" s="2"/>
      <c r="V33" s="2"/>
      <c r="W33" s="2"/>
    </row>
    <row r="34" spans="1:23" ht="15.75" customHeight="1" x14ac:dyDescent="0.25">
      <c r="A34" s="7">
        <v>35210164</v>
      </c>
      <c r="B34" s="6">
        <v>128.35464221769999</v>
      </c>
      <c r="C34" s="6">
        <f t="shared" si="7"/>
        <v>130.91999999999999</v>
      </c>
      <c r="D34" s="6">
        <f t="shared" si="8"/>
        <v>134.72</v>
      </c>
      <c r="E34" s="6">
        <f t="shared" si="9"/>
        <v>137.62</v>
      </c>
      <c r="F34" s="6">
        <f t="shared" si="1"/>
        <v>141.33574000000002</v>
      </c>
      <c r="G34" s="129">
        <f t="shared" si="2"/>
        <v>140.64764000000002</v>
      </c>
      <c r="H34" s="6">
        <f t="shared" si="3"/>
        <v>143.86847095600004</v>
      </c>
      <c r="I34" s="6">
        <f t="shared" si="4"/>
        <v>149.11967014589405</v>
      </c>
      <c r="J34" s="6">
        <f t="shared" si="5"/>
        <v>154.37086933578803</v>
      </c>
      <c r="K34" s="6">
        <f t="shared" si="6"/>
        <v>156.44372626532211</v>
      </c>
      <c r="L34" s="220" t="s">
        <v>69</v>
      </c>
      <c r="M34" s="220"/>
      <c r="N34" s="220"/>
      <c r="O34" s="220"/>
      <c r="P34" s="220"/>
      <c r="Q34" s="220"/>
      <c r="R34" s="222"/>
      <c r="S34" s="79"/>
      <c r="T34" s="2"/>
      <c r="U34" s="2"/>
      <c r="V34" s="2"/>
      <c r="W34" s="2"/>
    </row>
    <row r="35" spans="1:23" ht="15.75" customHeight="1" x14ac:dyDescent="0.25">
      <c r="A35" s="7">
        <v>35210165</v>
      </c>
      <c r="B35" s="6">
        <v>171.10075097619998</v>
      </c>
      <c r="C35" s="6">
        <f t="shared" si="7"/>
        <v>174.52</v>
      </c>
      <c r="D35" s="6">
        <f t="shared" si="8"/>
        <v>179.58</v>
      </c>
      <c r="E35" s="6">
        <f t="shared" si="9"/>
        <v>183.44</v>
      </c>
      <c r="F35" s="6">
        <f t="shared" si="1"/>
        <v>188.39287999999999</v>
      </c>
      <c r="G35" s="129">
        <f t="shared" si="2"/>
        <v>187.47567999999998</v>
      </c>
      <c r="H35" s="6">
        <f t="shared" si="3"/>
        <v>191.76887307199999</v>
      </c>
      <c r="I35" s="6">
        <f t="shared" si="4"/>
        <v>198.76843693912801</v>
      </c>
      <c r="J35" s="6">
        <f t="shared" si="5"/>
        <v>205.76800080625597</v>
      </c>
      <c r="K35" s="6">
        <f t="shared" si="6"/>
        <v>208.53100672947735</v>
      </c>
      <c r="L35" s="220" t="s">
        <v>70</v>
      </c>
      <c r="M35" s="220"/>
      <c r="N35" s="220"/>
      <c r="O35" s="220"/>
      <c r="P35" s="220"/>
      <c r="Q35" s="220"/>
      <c r="R35" s="222"/>
      <c r="S35" s="79"/>
      <c r="T35" s="2"/>
      <c r="U35" s="2"/>
      <c r="V35" s="2"/>
      <c r="W35" s="2"/>
    </row>
    <row r="36" spans="1:23" ht="15.75" customHeight="1" x14ac:dyDescent="0.25">
      <c r="A36" s="7">
        <v>35210166</v>
      </c>
      <c r="B36" s="6">
        <v>256.61623168163999</v>
      </c>
      <c r="C36" s="6">
        <f t="shared" si="7"/>
        <v>261.75</v>
      </c>
      <c r="D36" s="6">
        <f t="shared" si="8"/>
        <v>269.33999999999997</v>
      </c>
      <c r="E36" s="6">
        <f t="shared" si="9"/>
        <v>275.13</v>
      </c>
      <c r="F36" s="6">
        <f t="shared" si="1"/>
        <v>282.55851000000001</v>
      </c>
      <c r="G36" s="129">
        <f t="shared" si="2"/>
        <v>281.18286000000001</v>
      </c>
      <c r="H36" s="6">
        <f t="shared" si="3"/>
        <v>287.62194749400004</v>
      </c>
      <c r="I36" s="6">
        <f t="shared" si="4"/>
        <v>298.1201485775311</v>
      </c>
      <c r="J36" s="6">
        <f t="shared" si="5"/>
        <v>308.61834966106204</v>
      </c>
      <c r="K36" s="6">
        <f t="shared" si="6"/>
        <v>312.76240668055561</v>
      </c>
      <c r="L36" s="220" t="s">
        <v>71</v>
      </c>
      <c r="M36" s="220"/>
      <c r="N36" s="220"/>
      <c r="O36" s="220"/>
      <c r="P36" s="220"/>
      <c r="Q36" s="220"/>
      <c r="R36" s="222"/>
      <c r="S36" s="79"/>
      <c r="T36" s="2"/>
      <c r="U36" s="2"/>
      <c r="V36" s="2"/>
      <c r="W36" s="2"/>
    </row>
    <row r="37" spans="1:23" ht="15.75" customHeight="1" x14ac:dyDescent="0.25">
      <c r="A37" s="8">
        <v>35210170</v>
      </c>
      <c r="B37" s="6">
        <v>8.781853636100001</v>
      </c>
      <c r="C37" s="6">
        <f t="shared" si="7"/>
        <v>8.9600000000000009</v>
      </c>
      <c r="D37" s="6">
        <f t="shared" si="8"/>
        <v>9.2200000000000006</v>
      </c>
      <c r="E37" s="6">
        <f t="shared" si="9"/>
        <v>9.42</v>
      </c>
      <c r="F37" s="6">
        <f t="shared" si="1"/>
        <v>9.6743399999999991</v>
      </c>
      <c r="G37" s="129">
        <f t="shared" si="2"/>
        <v>9.6272400000000005</v>
      </c>
      <c r="H37" s="6">
        <f t="shared" si="3"/>
        <v>9.8477037960000011</v>
      </c>
      <c r="I37" s="6">
        <f t="shared" si="4"/>
        <v>10.207144984554002</v>
      </c>
      <c r="J37" s="6">
        <f t="shared" si="5"/>
        <v>10.566586173108</v>
      </c>
      <c r="K37" s="6">
        <f t="shared" si="6"/>
        <v>10.708471889400771</v>
      </c>
      <c r="L37" s="220" t="s">
        <v>43</v>
      </c>
      <c r="M37" s="220"/>
      <c r="N37" s="220"/>
      <c r="O37" s="220"/>
      <c r="P37" s="220"/>
      <c r="Q37" s="220"/>
      <c r="R37" s="222"/>
      <c r="S37" s="79"/>
      <c r="T37" s="2"/>
      <c r="U37" s="2"/>
      <c r="V37" s="2"/>
      <c r="W37" s="2"/>
    </row>
    <row r="38" spans="1:23" ht="15.75" customHeight="1" x14ac:dyDescent="0.25">
      <c r="A38" s="7"/>
      <c r="B38" s="6"/>
      <c r="C38" s="6"/>
      <c r="D38" s="6"/>
      <c r="E38" s="6"/>
      <c r="F38" s="6"/>
      <c r="G38" s="129"/>
      <c r="H38" s="6"/>
      <c r="I38" s="6"/>
      <c r="J38" s="6"/>
      <c r="K38" s="6"/>
      <c r="L38" s="156" t="s">
        <v>44</v>
      </c>
      <c r="M38" s="156"/>
      <c r="N38" s="231" t="s">
        <v>45</v>
      </c>
      <c r="O38" s="231"/>
      <c r="P38" s="231"/>
      <c r="Q38" s="232"/>
      <c r="R38" s="222"/>
      <c r="S38" s="79"/>
      <c r="T38" s="2"/>
      <c r="U38" s="2"/>
      <c r="V38" s="2"/>
      <c r="W38" s="2"/>
    </row>
    <row r="39" spans="1:23" ht="15.75" customHeight="1" x14ac:dyDescent="0.25">
      <c r="A39" s="7"/>
      <c r="B39" s="6"/>
      <c r="C39" s="6"/>
      <c r="D39" s="6"/>
      <c r="E39" s="6"/>
      <c r="F39" s="6"/>
      <c r="G39" s="129"/>
      <c r="H39" s="6"/>
      <c r="I39" s="6"/>
      <c r="J39" s="6"/>
      <c r="K39" s="6"/>
      <c r="L39" s="230"/>
      <c r="M39" s="230"/>
      <c r="N39" s="231" t="s">
        <v>46</v>
      </c>
      <c r="O39" s="231"/>
      <c r="P39" s="231"/>
      <c r="Q39" s="232"/>
      <c r="R39" s="222"/>
      <c r="S39" s="79"/>
      <c r="T39" s="2"/>
      <c r="U39" s="2"/>
      <c r="V39" s="2"/>
      <c r="W39" s="2"/>
    </row>
    <row r="40" spans="1:23" ht="15.75" customHeight="1" x14ac:dyDescent="0.25">
      <c r="A40" s="8">
        <v>35210171</v>
      </c>
      <c r="B40" s="6">
        <v>24.437979456219999</v>
      </c>
      <c r="C40" s="6">
        <f t="shared" si="7"/>
        <v>24.93</v>
      </c>
      <c r="D40" s="6">
        <f t="shared" si="8"/>
        <v>25.65</v>
      </c>
      <c r="E40" s="6">
        <f t="shared" si="9"/>
        <v>26.2</v>
      </c>
      <c r="F40" s="6">
        <f t="shared" si="1"/>
        <v>26.907399999999999</v>
      </c>
      <c r="G40" s="129">
        <f t="shared" si="2"/>
        <v>26.776399999999999</v>
      </c>
      <c r="H40" s="6">
        <f t="shared" si="3"/>
        <v>27.389579560000001</v>
      </c>
      <c r="I40" s="6">
        <f t="shared" si="4"/>
        <v>28.389299213940003</v>
      </c>
      <c r="J40" s="6">
        <f t="shared" si="5"/>
        <v>29.389018867880001</v>
      </c>
      <c r="K40" s="6">
        <f t="shared" si="6"/>
        <v>29.783647930180486</v>
      </c>
      <c r="L40" s="156" t="s">
        <v>47</v>
      </c>
      <c r="M40" s="156"/>
      <c r="N40" s="156"/>
      <c r="O40" s="156"/>
      <c r="P40" s="156"/>
      <c r="Q40" s="177"/>
      <c r="R40" s="222"/>
      <c r="S40" s="79"/>
      <c r="T40" s="2"/>
      <c r="U40" s="2"/>
      <c r="V40" s="2"/>
      <c r="W40" s="2"/>
    </row>
    <row r="41" spans="1:23" ht="15.75" customHeight="1" x14ac:dyDescent="0.25">
      <c r="A41" s="7"/>
      <c r="B41" s="6"/>
      <c r="C41" s="6"/>
      <c r="D41" s="6"/>
      <c r="E41" s="6"/>
      <c r="F41" s="6"/>
      <c r="G41" s="129"/>
      <c r="H41" s="6"/>
      <c r="I41" s="6"/>
      <c r="J41" s="6"/>
      <c r="K41" s="6"/>
      <c r="L41" s="156" t="s">
        <v>44</v>
      </c>
      <c r="M41" s="156"/>
      <c r="N41" s="231" t="s">
        <v>48</v>
      </c>
      <c r="O41" s="231"/>
      <c r="P41" s="231"/>
      <c r="Q41" s="232"/>
      <c r="R41" s="222"/>
      <c r="S41" s="79"/>
      <c r="T41" s="2"/>
      <c r="U41" s="2"/>
      <c r="V41" s="2"/>
      <c r="W41" s="2"/>
    </row>
    <row r="42" spans="1:23" ht="15.75" customHeight="1" x14ac:dyDescent="0.25">
      <c r="A42" s="7"/>
      <c r="B42" s="6"/>
      <c r="C42" s="6"/>
      <c r="D42" s="6"/>
      <c r="E42" s="6"/>
      <c r="F42" s="6"/>
      <c r="G42" s="129"/>
      <c r="H42" s="6"/>
      <c r="I42" s="6"/>
      <c r="J42" s="6"/>
      <c r="K42" s="6"/>
      <c r="L42" s="230"/>
      <c r="M42" s="230"/>
      <c r="N42" s="231" t="s">
        <v>49</v>
      </c>
      <c r="O42" s="231"/>
      <c r="P42" s="231"/>
      <c r="Q42" s="232"/>
      <c r="R42" s="222"/>
      <c r="S42" s="79"/>
      <c r="T42" s="2"/>
      <c r="U42" s="2"/>
      <c r="V42" s="2"/>
      <c r="W42" s="2"/>
    </row>
    <row r="43" spans="1:23" ht="15.75" customHeight="1" x14ac:dyDescent="0.25">
      <c r="A43" s="7"/>
      <c r="B43" s="6"/>
      <c r="C43" s="6"/>
      <c r="D43" s="6"/>
      <c r="E43" s="6"/>
      <c r="F43" s="6"/>
      <c r="G43" s="129"/>
      <c r="H43" s="6"/>
      <c r="I43" s="6"/>
      <c r="J43" s="6"/>
      <c r="K43" s="6"/>
      <c r="L43" s="230"/>
      <c r="M43" s="230"/>
      <c r="N43" s="231" t="s">
        <v>50</v>
      </c>
      <c r="O43" s="231"/>
      <c r="P43" s="231"/>
      <c r="Q43" s="232"/>
      <c r="R43" s="222"/>
      <c r="S43" s="79"/>
      <c r="T43" s="2"/>
      <c r="U43" s="2"/>
      <c r="V43" s="2"/>
      <c r="W43" s="2"/>
    </row>
    <row r="44" spans="1:23" ht="15.75" customHeight="1" x14ac:dyDescent="0.25">
      <c r="A44" s="8">
        <v>35210172</v>
      </c>
      <c r="B44" s="6">
        <v>3.1056356567400001</v>
      </c>
      <c r="C44" s="6">
        <f t="shared" si="7"/>
        <v>3.17</v>
      </c>
      <c r="D44" s="6">
        <f t="shared" si="8"/>
        <v>3.26</v>
      </c>
      <c r="E44" s="6">
        <f t="shared" si="9"/>
        <v>3.33</v>
      </c>
      <c r="F44" s="6">
        <f t="shared" si="1"/>
        <v>3.4199100000000002</v>
      </c>
      <c r="G44" s="129">
        <f t="shared" si="2"/>
        <v>3.4032600000000004</v>
      </c>
      <c r="H44" s="6">
        <f t="shared" si="3"/>
        <v>3.4811946540000007</v>
      </c>
      <c r="I44" s="6">
        <f t="shared" si="4"/>
        <v>3.6082582588710013</v>
      </c>
      <c r="J44" s="6">
        <f t="shared" si="5"/>
        <v>3.7353218637420005</v>
      </c>
      <c r="K44" s="6">
        <f t="shared" si="6"/>
        <v>3.785478916316833</v>
      </c>
      <c r="L44" s="156" t="s">
        <v>51</v>
      </c>
      <c r="M44" s="156"/>
      <c r="N44" s="156"/>
      <c r="O44" s="156"/>
      <c r="P44" s="156"/>
      <c r="Q44" s="177"/>
      <c r="R44" s="222"/>
      <c r="S44" s="79"/>
      <c r="T44" s="2"/>
      <c r="U44" s="2"/>
      <c r="V44" s="2"/>
      <c r="W44" s="2"/>
    </row>
    <row r="45" spans="1:23" ht="15.75" customHeight="1" x14ac:dyDescent="0.25">
      <c r="A45" s="7"/>
      <c r="B45" s="6"/>
      <c r="C45" s="6"/>
      <c r="D45" s="6"/>
      <c r="E45" s="6"/>
      <c r="F45" s="6"/>
      <c r="G45" s="129"/>
      <c r="H45" s="6"/>
      <c r="I45" s="6"/>
      <c r="J45" s="6"/>
      <c r="K45" s="6"/>
      <c r="L45" s="156" t="s">
        <v>44</v>
      </c>
      <c r="M45" s="156"/>
      <c r="N45" s="231" t="s">
        <v>52</v>
      </c>
      <c r="O45" s="231"/>
      <c r="P45" s="231"/>
      <c r="Q45" s="232"/>
      <c r="R45" s="222"/>
      <c r="S45" s="79"/>
      <c r="T45" s="2"/>
      <c r="U45" s="2"/>
      <c r="V45" s="2"/>
      <c r="W45" s="2"/>
    </row>
    <row r="46" spans="1:23" ht="15.75" customHeight="1" x14ac:dyDescent="0.25">
      <c r="A46" s="7"/>
      <c r="B46" s="6"/>
      <c r="C46" s="6"/>
      <c r="D46" s="6"/>
      <c r="E46" s="6"/>
      <c r="F46" s="6"/>
      <c r="G46" s="129"/>
      <c r="H46" s="6"/>
      <c r="I46" s="6"/>
      <c r="J46" s="6"/>
      <c r="K46" s="6"/>
      <c r="L46" s="230"/>
      <c r="M46" s="230"/>
      <c r="N46" s="231" t="s">
        <v>53</v>
      </c>
      <c r="O46" s="231"/>
      <c r="P46" s="231"/>
      <c r="Q46" s="232"/>
      <c r="R46" s="222"/>
      <c r="S46" s="79"/>
      <c r="T46" s="2"/>
      <c r="U46" s="2"/>
      <c r="V46" s="2"/>
      <c r="W46" s="2"/>
    </row>
    <row r="47" spans="1:23" ht="15.75" customHeight="1" x14ac:dyDescent="0.25">
      <c r="A47" s="7"/>
      <c r="B47" s="6"/>
      <c r="C47" s="6"/>
      <c r="D47" s="6"/>
      <c r="E47" s="6"/>
      <c r="F47" s="6"/>
      <c r="G47" s="129"/>
      <c r="H47" s="6"/>
      <c r="I47" s="6"/>
      <c r="J47" s="6"/>
      <c r="K47" s="6"/>
      <c r="L47" s="230"/>
      <c r="M47" s="230"/>
      <c r="N47" s="231" t="s">
        <v>54</v>
      </c>
      <c r="O47" s="231"/>
      <c r="P47" s="231"/>
      <c r="Q47" s="232"/>
      <c r="R47" s="222"/>
      <c r="S47" s="79"/>
      <c r="T47" s="2"/>
      <c r="U47" s="2"/>
      <c r="V47" s="2"/>
      <c r="W47" s="2"/>
    </row>
    <row r="48" spans="1:23" ht="15.75" customHeight="1" x14ac:dyDescent="0.25">
      <c r="A48" s="8">
        <v>35210173</v>
      </c>
      <c r="B48" s="6">
        <v>13.201859439699998</v>
      </c>
      <c r="C48" s="6">
        <f t="shared" si="7"/>
        <v>13.47</v>
      </c>
      <c r="D48" s="6">
        <f t="shared" si="8"/>
        <v>13.86</v>
      </c>
      <c r="E48" s="6">
        <f t="shared" si="9"/>
        <v>14.16</v>
      </c>
      <c r="F48" s="6">
        <f t="shared" si="1"/>
        <v>14.54232</v>
      </c>
      <c r="G48" s="129">
        <f t="shared" si="2"/>
        <v>14.47152</v>
      </c>
      <c r="H48" s="6">
        <f t="shared" si="3"/>
        <v>14.802917808000002</v>
      </c>
      <c r="I48" s="6">
        <f t="shared" si="4"/>
        <v>15.343224307992003</v>
      </c>
      <c r="J48" s="6">
        <f t="shared" si="5"/>
        <v>15.883530807984002</v>
      </c>
      <c r="K48" s="6">
        <f t="shared" si="6"/>
        <v>16.096811247761668</v>
      </c>
      <c r="L48" s="156" t="s">
        <v>55</v>
      </c>
      <c r="M48" s="156"/>
      <c r="N48" s="156"/>
      <c r="O48" s="156"/>
      <c r="P48" s="156"/>
      <c r="Q48" s="177"/>
      <c r="R48" s="222"/>
      <c r="S48" s="79"/>
      <c r="T48" s="2"/>
      <c r="U48" s="2"/>
      <c r="V48" s="2"/>
      <c r="W48" s="2"/>
    </row>
    <row r="49" spans="1:23" ht="15.75" customHeight="1" x14ac:dyDescent="0.25">
      <c r="A49" s="7"/>
      <c r="B49" s="6"/>
      <c r="C49" s="6"/>
      <c r="D49" s="6"/>
      <c r="E49" s="6"/>
      <c r="F49" s="6"/>
      <c r="G49" s="129"/>
      <c r="H49" s="6"/>
      <c r="I49" s="6"/>
      <c r="J49" s="6"/>
      <c r="K49" s="6"/>
      <c r="L49" s="156" t="s">
        <v>44</v>
      </c>
      <c r="M49" s="156"/>
      <c r="N49" s="231" t="s">
        <v>52</v>
      </c>
      <c r="O49" s="231"/>
      <c r="P49" s="231"/>
      <c r="Q49" s="232"/>
      <c r="R49" s="222"/>
      <c r="S49" s="79"/>
      <c r="T49" s="2"/>
      <c r="U49" s="2"/>
      <c r="V49" s="2"/>
      <c r="W49" s="2"/>
    </row>
    <row r="50" spans="1:23" ht="15.75" customHeight="1" x14ac:dyDescent="0.25">
      <c r="A50" s="7"/>
      <c r="B50" s="6"/>
      <c r="C50" s="6"/>
      <c r="D50" s="6"/>
      <c r="E50" s="6"/>
      <c r="F50" s="6"/>
      <c r="G50" s="129"/>
      <c r="H50" s="6"/>
      <c r="I50" s="6"/>
      <c r="J50" s="6"/>
      <c r="K50" s="6"/>
      <c r="L50" s="230"/>
      <c r="M50" s="230"/>
      <c r="N50" s="231" t="s">
        <v>56</v>
      </c>
      <c r="O50" s="231"/>
      <c r="P50" s="231"/>
      <c r="Q50" s="232"/>
      <c r="R50" s="222"/>
      <c r="S50" s="79"/>
      <c r="T50" s="2"/>
      <c r="U50" s="2"/>
      <c r="V50" s="2"/>
      <c r="W50" s="2"/>
    </row>
    <row r="51" spans="1:23" ht="15.75" customHeight="1" x14ac:dyDescent="0.25">
      <c r="A51" s="7"/>
      <c r="B51" s="6"/>
      <c r="C51" s="6"/>
      <c r="D51" s="6"/>
      <c r="E51" s="6"/>
      <c r="F51" s="6"/>
      <c r="G51" s="129"/>
      <c r="H51" s="6"/>
      <c r="I51" s="6"/>
      <c r="J51" s="6"/>
      <c r="K51" s="6"/>
      <c r="L51" s="230"/>
      <c r="M51" s="230"/>
      <c r="N51" s="231" t="s">
        <v>50</v>
      </c>
      <c r="O51" s="231"/>
      <c r="P51" s="231"/>
      <c r="Q51" s="232"/>
      <c r="R51" s="222"/>
      <c r="S51" s="79"/>
      <c r="T51" s="2"/>
      <c r="U51" s="2"/>
      <c r="V51" s="2"/>
      <c r="W51" s="2"/>
    </row>
    <row r="52" spans="1:23" ht="15.75" customHeight="1" x14ac:dyDescent="0.25">
      <c r="A52" s="7">
        <v>35210180</v>
      </c>
      <c r="B52" s="6">
        <v>114.25233692399999</v>
      </c>
      <c r="C52" s="6">
        <f t="shared" si="7"/>
        <v>116.54</v>
      </c>
      <c r="D52" s="6">
        <f t="shared" si="8"/>
        <v>119.92</v>
      </c>
      <c r="E52" s="6">
        <f t="shared" si="9"/>
        <v>122.5</v>
      </c>
      <c r="F52" s="6">
        <f t="shared" si="1"/>
        <v>125.8075</v>
      </c>
      <c r="G52" s="129">
        <f t="shared" si="2"/>
        <v>125.19499999999999</v>
      </c>
      <c r="H52" s="6">
        <f t="shared" si="3"/>
        <v>128.06196550000001</v>
      </c>
      <c r="I52" s="6">
        <f t="shared" si="4"/>
        <v>132.73622724075003</v>
      </c>
      <c r="J52" s="6">
        <f t="shared" si="5"/>
        <v>137.41048898150001</v>
      </c>
      <c r="K52" s="6">
        <f t="shared" si="6"/>
        <v>139.25560578042402</v>
      </c>
      <c r="L52" s="156" t="s">
        <v>0</v>
      </c>
      <c r="M52" s="156"/>
      <c r="N52" s="156"/>
      <c r="O52" s="156"/>
      <c r="P52" s="156"/>
      <c r="Q52" s="177"/>
      <c r="R52" s="222"/>
      <c r="S52" s="79"/>
      <c r="T52" s="2"/>
      <c r="U52" s="2"/>
      <c r="V52" s="2"/>
      <c r="W52" s="2"/>
    </row>
    <row r="53" spans="1:23" ht="15.75" customHeight="1" x14ac:dyDescent="0.25">
      <c r="A53" s="7">
        <v>35210190</v>
      </c>
      <c r="B53" s="6">
        <v>194.2289727708</v>
      </c>
      <c r="C53" s="6">
        <f t="shared" si="7"/>
        <v>198.11</v>
      </c>
      <c r="D53" s="6">
        <f t="shared" si="8"/>
        <v>203.86</v>
      </c>
      <c r="E53" s="6">
        <f t="shared" si="9"/>
        <v>208.24</v>
      </c>
      <c r="F53" s="6">
        <f t="shared" si="1"/>
        <v>213.86248000000003</v>
      </c>
      <c r="G53" s="129">
        <f t="shared" si="2"/>
        <v>212.82128</v>
      </c>
      <c r="H53" s="6">
        <f t="shared" si="3"/>
        <v>217.69488731200002</v>
      </c>
      <c r="I53" s="6">
        <f t="shared" si="4"/>
        <v>225.64075069888804</v>
      </c>
      <c r="J53" s="6">
        <f t="shared" si="5"/>
        <v>233.58661408577601</v>
      </c>
      <c r="K53" s="6">
        <f t="shared" si="6"/>
        <v>236.72316202216734</v>
      </c>
      <c r="L53" s="156" t="s">
        <v>1</v>
      </c>
      <c r="M53" s="156"/>
      <c r="N53" s="156"/>
      <c r="O53" s="156"/>
      <c r="P53" s="156"/>
      <c r="Q53" s="177"/>
      <c r="R53" s="222"/>
      <c r="S53" s="79"/>
      <c r="T53" s="2"/>
      <c r="U53" s="2"/>
      <c r="V53" s="2"/>
      <c r="W53" s="2"/>
    </row>
    <row r="54" spans="1:23" ht="41.25" customHeight="1" x14ac:dyDescent="0.25">
      <c r="A54" s="9">
        <v>35210101</v>
      </c>
      <c r="B54" s="10" t="s">
        <v>234</v>
      </c>
      <c r="C54" s="10" t="s">
        <v>240</v>
      </c>
      <c r="D54" s="10" t="s">
        <v>257</v>
      </c>
      <c r="E54" s="10" t="s">
        <v>314</v>
      </c>
      <c r="F54" s="6" t="s">
        <v>315</v>
      </c>
      <c r="G54" s="129" t="s">
        <v>318</v>
      </c>
      <c r="H54" s="6" t="s">
        <v>326</v>
      </c>
      <c r="I54" s="6">
        <f>(31.97*103.65)/100</f>
        <v>33.136904999999999</v>
      </c>
      <c r="J54" s="6">
        <f>(31.97*1.073)</f>
        <v>34.303809999999999</v>
      </c>
      <c r="K54" s="6">
        <f>(31.97*1.022)*1.064</f>
        <v>34.764433759999996</v>
      </c>
      <c r="L54" s="233" t="s">
        <v>104</v>
      </c>
      <c r="M54" s="233"/>
      <c r="N54" s="233"/>
      <c r="O54" s="233"/>
      <c r="P54" s="233"/>
      <c r="Q54" s="233"/>
      <c r="R54" s="206"/>
      <c r="S54" s="79"/>
      <c r="T54" s="2"/>
      <c r="U54" s="2"/>
      <c r="V54" s="2"/>
      <c r="W54" s="2"/>
    </row>
    <row r="55" spans="1:23" s="4" customFormat="1" ht="30" customHeight="1" x14ac:dyDescent="0.3">
      <c r="A55" s="210" t="s">
        <v>236</v>
      </c>
      <c r="B55" s="180"/>
      <c r="C55" s="180"/>
      <c r="D55" s="180"/>
      <c r="E55" s="180"/>
      <c r="F55" s="180"/>
      <c r="G55" s="180"/>
      <c r="H55" s="180"/>
      <c r="I55" s="180"/>
      <c r="J55" s="180"/>
      <c r="K55" s="180"/>
      <c r="L55" s="180"/>
      <c r="M55" s="180"/>
      <c r="N55" s="180"/>
      <c r="O55" s="180"/>
      <c r="P55" s="180"/>
      <c r="Q55" s="180"/>
      <c r="R55" s="211"/>
      <c r="S55" s="78"/>
      <c r="T55" s="27"/>
    </row>
    <row r="56" spans="1:23" ht="15.75" customHeight="1" x14ac:dyDescent="0.25">
      <c r="A56" s="7">
        <v>35210210</v>
      </c>
      <c r="B56" s="6">
        <v>12.748227265120002</v>
      </c>
      <c r="C56" s="6">
        <f t="shared" ref="C56:C82" si="10">ROUND(B56+(B56*2/100),2)</f>
        <v>13</v>
      </c>
      <c r="D56" s="6">
        <f t="shared" ref="D56:D82" si="11">ROUND(C56+(C56*2.9/100),2)</f>
        <v>13.38</v>
      </c>
      <c r="E56" s="6">
        <f t="shared" ref="E56:E82" si="12">ROUND(D56+(D56*2.15/100),2)</f>
        <v>13.67</v>
      </c>
      <c r="F56" s="6">
        <f t="shared" si="1"/>
        <v>14.039090000000002</v>
      </c>
      <c r="G56" s="129">
        <f>(E56*102.2)/100</f>
        <v>13.970740000000001</v>
      </c>
      <c r="H56" s="6">
        <f>(G56*102.29)/100</f>
        <v>14.290669946000003</v>
      </c>
      <c r="I56" s="6">
        <f t="shared" si="4"/>
        <v>14.812279399029002</v>
      </c>
      <c r="J56" s="6">
        <f t="shared" si="5"/>
        <v>15.333888852058003</v>
      </c>
      <c r="K56" s="6">
        <f t="shared" si="6"/>
        <v>15.539788824639972</v>
      </c>
      <c r="L56" s="153" t="s">
        <v>266</v>
      </c>
      <c r="M56" s="153"/>
      <c r="N56" s="153"/>
      <c r="O56" s="153"/>
      <c r="P56" s="153"/>
      <c r="Q56" s="153"/>
      <c r="R56" s="212"/>
      <c r="S56" s="81"/>
      <c r="T56" s="2"/>
      <c r="U56" s="2"/>
      <c r="V56" s="2"/>
      <c r="W56" s="2"/>
    </row>
    <row r="57" spans="1:23" ht="15.75" customHeight="1" x14ac:dyDescent="0.25">
      <c r="A57" s="7">
        <v>35210211</v>
      </c>
      <c r="B57" s="6">
        <v>25.473191341799996</v>
      </c>
      <c r="C57" s="6">
        <f t="shared" si="10"/>
        <v>25.98</v>
      </c>
      <c r="D57" s="6">
        <f t="shared" si="11"/>
        <v>26.73</v>
      </c>
      <c r="E57" s="6">
        <f t="shared" si="12"/>
        <v>27.3</v>
      </c>
      <c r="F57" s="6">
        <f t="shared" ref="F57" si="13">(E57*102.7)/100</f>
        <v>28.037099999999999</v>
      </c>
      <c r="G57" s="129">
        <f t="shared" ref="G57:G82" si="14">(E57*102.2)/100</f>
        <v>27.900600000000001</v>
      </c>
      <c r="H57" s="6">
        <f t="shared" ref="H57:H120" si="15">(G57*102.29)/100</f>
        <v>28.539523740000003</v>
      </c>
      <c r="I57" s="6">
        <f t="shared" ref="I57" si="16">(H57*103.65)/100</f>
        <v>29.581216356510005</v>
      </c>
      <c r="J57" s="6">
        <f t="shared" si="5"/>
        <v>30.622908973020003</v>
      </c>
      <c r="K57" s="6">
        <f t="shared" si="6"/>
        <v>31.034106431065926</v>
      </c>
      <c r="L57" s="156" t="s">
        <v>280</v>
      </c>
      <c r="M57" s="156"/>
      <c r="N57" s="156"/>
      <c r="O57" s="156"/>
      <c r="P57" s="156"/>
      <c r="Q57" s="177"/>
      <c r="R57" s="178"/>
      <c r="S57" s="81"/>
      <c r="T57" s="2"/>
      <c r="U57" s="2"/>
      <c r="V57" s="2"/>
      <c r="W57" s="2"/>
    </row>
    <row r="58" spans="1:23" ht="15.75" customHeight="1" x14ac:dyDescent="0.25">
      <c r="A58" s="7">
        <v>35210212</v>
      </c>
      <c r="B58" s="6">
        <v>50.969645872039997</v>
      </c>
      <c r="C58" s="6">
        <f t="shared" si="10"/>
        <v>51.99</v>
      </c>
      <c r="D58" s="6">
        <f t="shared" si="11"/>
        <v>53.5</v>
      </c>
      <c r="E58" s="6">
        <f t="shared" si="12"/>
        <v>54.65</v>
      </c>
      <c r="F58" s="6">
        <f t="shared" ref="F58" si="17">(E58*102.7)/100</f>
        <v>56.125550000000004</v>
      </c>
      <c r="G58" s="129">
        <f t="shared" si="14"/>
        <v>55.852299999999993</v>
      </c>
      <c r="H58" s="6">
        <f t="shared" si="15"/>
        <v>57.131317670000001</v>
      </c>
      <c r="I58" s="6">
        <f t="shared" ref="I58" si="18">(H58*103.65)/100</f>
        <v>59.216610764955</v>
      </c>
      <c r="J58" s="6">
        <f t="shared" si="5"/>
        <v>61.301903859909999</v>
      </c>
      <c r="K58" s="6">
        <f t="shared" si="6"/>
        <v>62.125051884899364</v>
      </c>
      <c r="L58" s="156" t="s">
        <v>281</v>
      </c>
      <c r="M58" s="156"/>
      <c r="N58" s="156"/>
      <c r="O58" s="156"/>
      <c r="P58" s="156"/>
      <c r="Q58" s="177"/>
      <c r="R58" s="178"/>
      <c r="S58" s="81"/>
      <c r="T58" s="2"/>
      <c r="U58" s="2"/>
      <c r="V58" s="2"/>
      <c r="W58" s="2"/>
    </row>
    <row r="59" spans="1:23" ht="15.75" customHeight="1" x14ac:dyDescent="0.25">
      <c r="A59" s="7">
        <v>35210213</v>
      </c>
      <c r="B59" s="6">
        <v>76.419574025399996</v>
      </c>
      <c r="C59" s="6">
        <f t="shared" si="10"/>
        <v>77.95</v>
      </c>
      <c r="D59" s="6">
        <f t="shared" si="11"/>
        <v>80.209999999999994</v>
      </c>
      <c r="E59" s="6">
        <f t="shared" si="12"/>
        <v>81.93</v>
      </c>
      <c r="F59" s="6">
        <f t="shared" ref="F59" si="19">(E59*102.7)/100</f>
        <v>84.142110000000017</v>
      </c>
      <c r="G59" s="129">
        <f t="shared" si="14"/>
        <v>83.732460000000003</v>
      </c>
      <c r="H59" s="6">
        <f t="shared" si="15"/>
        <v>85.649933334000011</v>
      </c>
      <c r="I59" s="6">
        <f t="shared" ref="I59" si="20">(H59*103.65)/100</f>
        <v>88.776155900691009</v>
      </c>
      <c r="J59" s="6">
        <f t="shared" si="5"/>
        <v>91.902378467382007</v>
      </c>
      <c r="K59" s="6">
        <f t="shared" si="6"/>
        <v>93.136422706858284</v>
      </c>
      <c r="L59" s="156" t="s">
        <v>285</v>
      </c>
      <c r="M59" s="156"/>
      <c r="N59" s="156"/>
      <c r="O59" s="156"/>
      <c r="P59" s="156"/>
      <c r="Q59" s="177"/>
      <c r="R59" s="178"/>
      <c r="S59" s="81"/>
      <c r="T59" s="2"/>
      <c r="U59" s="2"/>
      <c r="V59" s="2"/>
      <c r="W59" s="2"/>
    </row>
    <row r="60" spans="1:23" ht="15.75" customHeight="1" x14ac:dyDescent="0.25">
      <c r="A60" s="8">
        <v>35210214</v>
      </c>
      <c r="B60" s="6">
        <v>114.64099263232001</v>
      </c>
      <c r="C60" s="6">
        <f t="shared" si="10"/>
        <v>116.93</v>
      </c>
      <c r="D60" s="6">
        <f t="shared" si="11"/>
        <v>120.32</v>
      </c>
      <c r="E60" s="6">
        <f t="shared" si="12"/>
        <v>122.91</v>
      </c>
      <c r="F60" s="6">
        <f t="shared" ref="F60" si="21">(E60*102.7)/100</f>
        <v>126.22857</v>
      </c>
      <c r="G60" s="129">
        <f t="shared" si="14"/>
        <v>125.61402</v>
      </c>
      <c r="H60" s="6">
        <f t="shared" si="15"/>
        <v>128.490581058</v>
      </c>
      <c r="I60" s="6">
        <f t="shared" ref="I60" si="22">(H60*103.65)/100</f>
        <v>133.18048726661701</v>
      </c>
      <c r="J60" s="6">
        <f t="shared" si="5"/>
        <v>137.87039347523401</v>
      </c>
      <c r="K60" s="6">
        <f t="shared" si="6"/>
        <v>139.72168576711769</v>
      </c>
      <c r="L60" s="156" t="s">
        <v>284</v>
      </c>
      <c r="M60" s="156"/>
      <c r="N60" s="156"/>
      <c r="O60" s="156"/>
      <c r="P60" s="156"/>
      <c r="Q60" s="177"/>
      <c r="R60" s="178"/>
      <c r="S60" s="81"/>
      <c r="T60" s="2"/>
      <c r="U60" s="2"/>
      <c r="V60" s="2"/>
      <c r="W60" s="2"/>
    </row>
    <row r="61" spans="1:23" ht="15.75" customHeight="1" x14ac:dyDescent="0.25">
      <c r="A61" s="8">
        <v>35210215</v>
      </c>
      <c r="B61" s="6">
        <v>152.88567442767999</v>
      </c>
      <c r="C61" s="6">
        <f t="shared" si="10"/>
        <v>155.94</v>
      </c>
      <c r="D61" s="6">
        <f t="shared" si="11"/>
        <v>160.46</v>
      </c>
      <c r="E61" s="6">
        <f t="shared" si="12"/>
        <v>163.91</v>
      </c>
      <c r="F61" s="6">
        <f t="shared" ref="F61" si="23">(E61*102.7)/100</f>
        <v>168.33557000000002</v>
      </c>
      <c r="G61" s="129">
        <f t="shared" si="14"/>
        <v>167.51602</v>
      </c>
      <c r="H61" s="6">
        <f t="shared" si="15"/>
        <v>171.35213685800002</v>
      </c>
      <c r="I61" s="6">
        <f t="shared" ref="I61" si="24">(H61*103.65)/100</f>
        <v>177.60648985331704</v>
      </c>
      <c r="J61" s="6">
        <f t="shared" si="5"/>
        <v>183.86084284863401</v>
      </c>
      <c r="K61" s="6">
        <f t="shared" si="6"/>
        <v>186.32968443648411</v>
      </c>
      <c r="L61" s="156" t="s">
        <v>283</v>
      </c>
      <c r="M61" s="156"/>
      <c r="N61" s="156"/>
      <c r="O61" s="156"/>
      <c r="P61" s="156"/>
      <c r="Q61" s="177"/>
      <c r="R61" s="178"/>
      <c r="S61" s="81"/>
      <c r="T61" s="2"/>
      <c r="U61" s="2"/>
      <c r="V61" s="2"/>
      <c r="W61" s="2"/>
    </row>
    <row r="62" spans="1:23" ht="15.75" customHeight="1" x14ac:dyDescent="0.25">
      <c r="A62" s="8">
        <v>35210216</v>
      </c>
      <c r="B62" s="6">
        <v>229.39830120684002</v>
      </c>
      <c r="C62" s="6">
        <f t="shared" si="10"/>
        <v>233.99</v>
      </c>
      <c r="D62" s="6">
        <f t="shared" si="11"/>
        <v>240.78</v>
      </c>
      <c r="E62" s="6">
        <f t="shared" si="12"/>
        <v>245.96</v>
      </c>
      <c r="F62" s="6">
        <f t="shared" ref="F62" si="25">(E62*102.7)/100</f>
        <v>252.60092</v>
      </c>
      <c r="G62" s="129">
        <f t="shared" si="14"/>
        <v>251.37112000000002</v>
      </c>
      <c r="H62" s="6">
        <f t="shared" si="15"/>
        <v>257.12751864800003</v>
      </c>
      <c r="I62" s="6">
        <f t="shared" ref="I62" si="26">(H62*103.65)/100</f>
        <v>266.51267307865203</v>
      </c>
      <c r="J62" s="6">
        <f t="shared" si="5"/>
        <v>275.89782750930402</v>
      </c>
      <c r="K62" s="6">
        <f t="shared" si="6"/>
        <v>279.60252079798448</v>
      </c>
      <c r="L62" s="156" t="s">
        <v>282</v>
      </c>
      <c r="M62" s="156"/>
      <c r="N62" s="156"/>
      <c r="O62" s="156"/>
      <c r="P62" s="156"/>
      <c r="Q62" s="177"/>
      <c r="R62" s="178"/>
      <c r="S62" s="81"/>
      <c r="T62" s="2"/>
      <c r="U62" s="2"/>
      <c r="V62" s="2"/>
      <c r="W62" s="2"/>
    </row>
    <row r="63" spans="1:23" ht="15.75" customHeight="1" x14ac:dyDescent="0.25">
      <c r="A63" s="8">
        <v>35210230</v>
      </c>
      <c r="B63" s="6"/>
      <c r="C63" s="6"/>
      <c r="D63" s="6"/>
      <c r="E63" s="6">
        <v>13.67</v>
      </c>
      <c r="F63" s="6">
        <f t="shared" ref="F63" si="27">(E63*102.7)/100</f>
        <v>14.039090000000002</v>
      </c>
      <c r="G63" s="129">
        <f t="shared" si="14"/>
        <v>13.970740000000001</v>
      </c>
      <c r="H63" s="6">
        <f t="shared" si="15"/>
        <v>14.290669946000003</v>
      </c>
      <c r="I63" s="6">
        <f t="shared" ref="I63" si="28">(H63*103.65)/100</f>
        <v>14.812279399029002</v>
      </c>
      <c r="J63" s="6">
        <f t="shared" si="5"/>
        <v>15.333888852058003</v>
      </c>
      <c r="K63" s="6">
        <f t="shared" si="6"/>
        <v>15.539788824639972</v>
      </c>
      <c r="L63" s="156" t="s">
        <v>273</v>
      </c>
      <c r="M63" s="157"/>
      <c r="N63" s="157"/>
      <c r="O63" s="157"/>
      <c r="P63" s="157"/>
      <c r="Q63" s="157"/>
      <c r="R63" s="178"/>
      <c r="S63" s="97"/>
      <c r="T63" s="2"/>
      <c r="U63" s="2"/>
      <c r="V63" s="2"/>
      <c r="W63" s="2"/>
    </row>
    <row r="64" spans="1:23" ht="15.75" customHeight="1" x14ac:dyDescent="0.25">
      <c r="A64" s="8">
        <v>35210231</v>
      </c>
      <c r="B64" s="6"/>
      <c r="C64" s="6"/>
      <c r="D64" s="6"/>
      <c r="E64" s="6">
        <v>27.3</v>
      </c>
      <c r="F64" s="6">
        <f t="shared" ref="F64" si="29">(E64*102.7)/100</f>
        <v>28.037099999999999</v>
      </c>
      <c r="G64" s="129">
        <f t="shared" si="14"/>
        <v>27.900600000000001</v>
      </c>
      <c r="H64" s="6">
        <f t="shared" si="15"/>
        <v>28.539523740000003</v>
      </c>
      <c r="I64" s="6">
        <f t="shared" ref="I64" si="30">(H64*103.65)/100</f>
        <v>29.581216356510005</v>
      </c>
      <c r="J64" s="6">
        <f t="shared" si="5"/>
        <v>30.622908973020003</v>
      </c>
      <c r="K64" s="6">
        <f t="shared" si="6"/>
        <v>31.034106431065926</v>
      </c>
      <c r="L64" s="156" t="s">
        <v>274</v>
      </c>
      <c r="M64" s="157"/>
      <c r="N64" s="157"/>
      <c r="O64" s="157"/>
      <c r="P64" s="157"/>
      <c r="Q64" s="157"/>
      <c r="R64" s="178"/>
      <c r="S64" s="97"/>
      <c r="T64" s="2"/>
      <c r="U64" s="2"/>
      <c r="V64" s="2"/>
      <c r="W64" s="2"/>
    </row>
    <row r="65" spans="1:23" ht="15.75" customHeight="1" x14ac:dyDescent="0.25">
      <c r="A65" s="8">
        <v>35210232</v>
      </c>
      <c r="B65" s="6"/>
      <c r="C65" s="6"/>
      <c r="D65" s="6"/>
      <c r="E65" s="6">
        <v>54.65</v>
      </c>
      <c r="F65" s="6">
        <f t="shared" ref="F65" si="31">(E65*102.7)/100</f>
        <v>56.125550000000004</v>
      </c>
      <c r="G65" s="129">
        <f t="shared" si="14"/>
        <v>55.852299999999993</v>
      </c>
      <c r="H65" s="6">
        <f t="shared" si="15"/>
        <v>57.131317670000001</v>
      </c>
      <c r="I65" s="6">
        <f t="shared" ref="I65" si="32">(H65*103.65)/100</f>
        <v>59.216610764955</v>
      </c>
      <c r="J65" s="6">
        <f t="shared" si="5"/>
        <v>61.301903859909999</v>
      </c>
      <c r="K65" s="6">
        <f t="shared" si="6"/>
        <v>62.125051884899364</v>
      </c>
      <c r="L65" s="156" t="s">
        <v>275</v>
      </c>
      <c r="M65" s="157"/>
      <c r="N65" s="157"/>
      <c r="O65" s="157"/>
      <c r="P65" s="157"/>
      <c r="Q65" s="157"/>
      <c r="R65" s="178"/>
      <c r="S65" s="97"/>
      <c r="T65" s="2"/>
      <c r="U65" s="2"/>
      <c r="V65" s="2"/>
      <c r="W65" s="2"/>
    </row>
    <row r="66" spans="1:23" ht="15.75" customHeight="1" x14ac:dyDescent="0.25">
      <c r="A66" s="8">
        <v>35210233</v>
      </c>
      <c r="B66" s="6"/>
      <c r="C66" s="6"/>
      <c r="D66" s="6"/>
      <c r="E66" s="6">
        <v>81.93</v>
      </c>
      <c r="F66" s="6">
        <f t="shared" ref="F66" si="33">(E66*102.7)/100</f>
        <v>84.142110000000017</v>
      </c>
      <c r="G66" s="129">
        <f t="shared" si="14"/>
        <v>83.732460000000003</v>
      </c>
      <c r="H66" s="6">
        <f t="shared" si="15"/>
        <v>85.649933334000011</v>
      </c>
      <c r="I66" s="6">
        <f t="shared" ref="I66" si="34">(H66*103.65)/100</f>
        <v>88.776155900691009</v>
      </c>
      <c r="J66" s="6">
        <f t="shared" si="5"/>
        <v>91.902378467382007</v>
      </c>
      <c r="K66" s="6">
        <f t="shared" si="6"/>
        <v>93.136422706858284</v>
      </c>
      <c r="L66" s="156" t="s">
        <v>276</v>
      </c>
      <c r="M66" s="157"/>
      <c r="N66" s="157"/>
      <c r="O66" s="157"/>
      <c r="P66" s="157"/>
      <c r="Q66" s="157"/>
      <c r="R66" s="178"/>
      <c r="S66" s="97"/>
      <c r="T66" s="2"/>
      <c r="U66" s="2"/>
      <c r="V66" s="2"/>
      <c r="W66" s="2"/>
    </row>
    <row r="67" spans="1:23" ht="15.75" customHeight="1" x14ac:dyDescent="0.25">
      <c r="A67" s="8">
        <v>35210234</v>
      </c>
      <c r="B67" s="6"/>
      <c r="C67" s="6"/>
      <c r="D67" s="6"/>
      <c r="E67" s="6">
        <v>122.91</v>
      </c>
      <c r="F67" s="6">
        <f t="shared" ref="F67" si="35">(E67*102.7)/100</f>
        <v>126.22857</v>
      </c>
      <c r="G67" s="129">
        <f t="shared" si="14"/>
        <v>125.61402</v>
      </c>
      <c r="H67" s="6">
        <f t="shared" si="15"/>
        <v>128.490581058</v>
      </c>
      <c r="I67" s="6">
        <f t="shared" ref="I67" si="36">(H67*103.65)/100</f>
        <v>133.18048726661701</v>
      </c>
      <c r="J67" s="6">
        <f t="shared" si="5"/>
        <v>137.87039347523401</v>
      </c>
      <c r="K67" s="6">
        <f t="shared" si="6"/>
        <v>139.72168576711769</v>
      </c>
      <c r="L67" s="156" t="s">
        <v>277</v>
      </c>
      <c r="M67" s="157"/>
      <c r="N67" s="157"/>
      <c r="O67" s="157"/>
      <c r="P67" s="157"/>
      <c r="Q67" s="157"/>
      <c r="R67" s="178"/>
      <c r="S67" s="97"/>
      <c r="T67" s="2"/>
      <c r="U67" s="2"/>
      <c r="V67" s="2"/>
      <c r="W67" s="2"/>
    </row>
    <row r="68" spans="1:23" ht="15.75" customHeight="1" x14ac:dyDescent="0.25">
      <c r="A68" s="8">
        <v>35210235</v>
      </c>
      <c r="B68" s="6"/>
      <c r="C68" s="6"/>
      <c r="D68" s="6"/>
      <c r="E68" s="6">
        <v>163.91</v>
      </c>
      <c r="F68" s="6">
        <f t="shared" ref="F68" si="37">(E68*102.7)/100</f>
        <v>168.33557000000002</v>
      </c>
      <c r="G68" s="129">
        <f t="shared" si="14"/>
        <v>167.51602</v>
      </c>
      <c r="H68" s="6">
        <f t="shared" si="15"/>
        <v>171.35213685800002</v>
      </c>
      <c r="I68" s="6">
        <f t="shared" ref="I68" si="38">(H68*103.65)/100</f>
        <v>177.60648985331704</v>
      </c>
      <c r="J68" s="6">
        <f t="shared" si="5"/>
        <v>183.86084284863401</v>
      </c>
      <c r="K68" s="6">
        <f t="shared" si="6"/>
        <v>186.32968443648411</v>
      </c>
      <c r="L68" s="156" t="s">
        <v>278</v>
      </c>
      <c r="M68" s="157"/>
      <c r="N68" s="157"/>
      <c r="O68" s="157"/>
      <c r="P68" s="157"/>
      <c r="Q68" s="157"/>
      <c r="R68" s="178"/>
      <c r="S68" s="97"/>
      <c r="T68" s="2"/>
      <c r="U68" s="2"/>
      <c r="V68" s="2"/>
      <c r="W68" s="2"/>
    </row>
    <row r="69" spans="1:23" ht="15.75" customHeight="1" x14ac:dyDescent="0.25">
      <c r="A69" s="8">
        <v>35210236</v>
      </c>
      <c r="B69" s="6"/>
      <c r="C69" s="6"/>
      <c r="D69" s="6"/>
      <c r="E69" s="6">
        <v>245.96</v>
      </c>
      <c r="F69" s="6">
        <f t="shared" ref="F69" si="39">(E69*102.7)/100</f>
        <v>252.60092</v>
      </c>
      <c r="G69" s="129">
        <f t="shared" si="14"/>
        <v>251.37112000000002</v>
      </c>
      <c r="H69" s="6">
        <f t="shared" si="15"/>
        <v>257.12751864800003</v>
      </c>
      <c r="I69" s="6">
        <f t="shared" ref="I69" si="40">(H69*103.65)/100</f>
        <v>266.51267307865203</v>
      </c>
      <c r="J69" s="6">
        <f t="shared" si="5"/>
        <v>275.89782750930402</v>
      </c>
      <c r="K69" s="6">
        <f t="shared" si="6"/>
        <v>279.60252079798448</v>
      </c>
      <c r="L69" s="156" t="s">
        <v>279</v>
      </c>
      <c r="M69" s="157"/>
      <c r="N69" s="157"/>
      <c r="O69" s="157"/>
      <c r="P69" s="157"/>
      <c r="Q69" s="157"/>
      <c r="R69" s="178"/>
      <c r="S69" s="97"/>
      <c r="T69" s="2"/>
      <c r="U69" s="2"/>
      <c r="V69" s="2"/>
      <c r="W69" s="2"/>
    </row>
    <row r="70" spans="1:23" ht="15.75" customHeight="1" x14ac:dyDescent="0.25">
      <c r="A70" s="7">
        <v>35210243</v>
      </c>
      <c r="B70" s="6">
        <v>21.820870756720002</v>
      </c>
      <c r="C70" s="6">
        <f t="shared" si="10"/>
        <v>22.26</v>
      </c>
      <c r="D70" s="6">
        <f t="shared" si="11"/>
        <v>22.91</v>
      </c>
      <c r="E70" s="6">
        <f t="shared" si="12"/>
        <v>23.4</v>
      </c>
      <c r="F70" s="6">
        <f t="shared" ref="F70" si="41">(E70*102.7)/100</f>
        <v>24.031799999999997</v>
      </c>
      <c r="G70" s="129">
        <f t="shared" si="14"/>
        <v>23.9148</v>
      </c>
      <c r="H70" s="6">
        <f t="shared" si="15"/>
        <v>24.46244892</v>
      </c>
      <c r="I70" s="6">
        <f t="shared" ref="I70" si="42">(H70*103.65)/100</f>
        <v>25.355328305580002</v>
      </c>
      <c r="J70" s="6">
        <f t="shared" si="5"/>
        <v>26.248207691159998</v>
      </c>
      <c r="K70" s="6">
        <f t="shared" si="6"/>
        <v>26.600662655199365</v>
      </c>
      <c r="L70" s="156" t="s">
        <v>3</v>
      </c>
      <c r="M70" s="156"/>
      <c r="N70" s="156"/>
      <c r="O70" s="156"/>
      <c r="P70" s="156"/>
      <c r="Q70" s="177"/>
      <c r="R70" s="178"/>
      <c r="S70" s="81"/>
      <c r="T70" s="2"/>
      <c r="U70" s="2"/>
      <c r="V70" s="2"/>
      <c r="W70" s="2"/>
    </row>
    <row r="71" spans="1:23" ht="15.75" customHeight="1" x14ac:dyDescent="0.25">
      <c r="A71" s="7">
        <v>35210244</v>
      </c>
      <c r="B71" s="6">
        <v>32.77783251196</v>
      </c>
      <c r="C71" s="6">
        <f t="shared" si="10"/>
        <v>33.43</v>
      </c>
      <c r="D71" s="6">
        <f t="shared" si="11"/>
        <v>34.4</v>
      </c>
      <c r="E71" s="6">
        <f t="shared" si="12"/>
        <v>35.14</v>
      </c>
      <c r="F71" s="6">
        <f t="shared" ref="F71" si="43">(E71*102.7)/100</f>
        <v>36.08878</v>
      </c>
      <c r="G71" s="129">
        <f t="shared" si="14"/>
        <v>35.913080000000001</v>
      </c>
      <c r="H71" s="6">
        <f t="shared" si="15"/>
        <v>36.735489532000003</v>
      </c>
      <c r="I71" s="6">
        <f t="shared" ref="I71" si="44">(H71*103.65)/100</f>
        <v>38.07633489991801</v>
      </c>
      <c r="J71" s="6">
        <f t="shared" ref="J71:J134" si="45">(H71*1.073)</f>
        <v>39.417180267836002</v>
      </c>
      <c r="K71" s="6">
        <f t="shared" ref="K71:K134" si="46">(H71*1.022)*1.064</f>
        <v>39.946465201013062</v>
      </c>
      <c r="L71" s="156" t="s">
        <v>4</v>
      </c>
      <c r="M71" s="156"/>
      <c r="N71" s="156"/>
      <c r="O71" s="156"/>
      <c r="P71" s="156"/>
      <c r="Q71" s="177"/>
      <c r="R71" s="178"/>
      <c r="S71" s="81"/>
      <c r="T71" s="2"/>
      <c r="U71" s="2"/>
      <c r="V71" s="2"/>
      <c r="W71" s="2"/>
    </row>
    <row r="72" spans="1:23" ht="15.75" customHeight="1" x14ac:dyDescent="0.25">
      <c r="A72" s="7">
        <v>35210245</v>
      </c>
      <c r="B72" s="6">
        <v>43.665004701879994</v>
      </c>
      <c r="C72" s="6">
        <f t="shared" si="10"/>
        <v>44.54</v>
      </c>
      <c r="D72" s="6">
        <f t="shared" si="11"/>
        <v>45.83</v>
      </c>
      <c r="E72" s="6">
        <f t="shared" si="12"/>
        <v>46.82</v>
      </c>
      <c r="F72" s="6">
        <f t="shared" ref="F72" si="47">(E72*102.7)/100</f>
        <v>48.084139999999998</v>
      </c>
      <c r="G72" s="129">
        <f t="shared" si="14"/>
        <v>47.85004</v>
      </c>
      <c r="H72" s="6">
        <f t="shared" si="15"/>
        <v>48.945805915999998</v>
      </c>
      <c r="I72" s="6">
        <f t="shared" ref="I72" si="48">(H72*103.65)/100</f>
        <v>50.732327831934001</v>
      </c>
      <c r="J72" s="6">
        <f t="shared" si="45"/>
        <v>52.518849747867996</v>
      </c>
      <c r="K72" s="6">
        <f t="shared" si="46"/>
        <v>53.224060919505725</v>
      </c>
      <c r="L72" s="156" t="s">
        <v>261</v>
      </c>
      <c r="M72" s="156"/>
      <c r="N72" s="156"/>
      <c r="O72" s="156"/>
      <c r="P72" s="156"/>
      <c r="Q72" s="177"/>
      <c r="R72" s="178"/>
      <c r="S72" s="81"/>
      <c r="T72" s="2"/>
      <c r="U72" s="2"/>
      <c r="V72" s="2"/>
      <c r="W72" s="2"/>
    </row>
    <row r="73" spans="1:23" ht="15.75" customHeight="1" x14ac:dyDescent="0.25">
      <c r="A73" s="7">
        <v>35210253</v>
      </c>
      <c r="B73" s="6">
        <v>10.9336985668</v>
      </c>
      <c r="C73" s="6">
        <f t="shared" si="10"/>
        <v>11.15</v>
      </c>
      <c r="D73" s="6">
        <f t="shared" si="11"/>
        <v>11.47</v>
      </c>
      <c r="E73" s="6">
        <f t="shared" si="12"/>
        <v>11.72</v>
      </c>
      <c r="F73" s="6">
        <f t="shared" ref="F73" si="49">(E73*102.7)/100</f>
        <v>12.036440000000001</v>
      </c>
      <c r="G73" s="129">
        <f t="shared" si="14"/>
        <v>11.97784</v>
      </c>
      <c r="H73" s="6">
        <f t="shared" si="15"/>
        <v>12.252132536000001</v>
      </c>
      <c r="I73" s="6">
        <f t="shared" ref="I73" si="50">(H73*103.65)/100</f>
        <v>12.699335373564002</v>
      </c>
      <c r="J73" s="6">
        <f t="shared" si="45"/>
        <v>13.146538211128</v>
      </c>
      <c r="K73" s="6">
        <f t="shared" si="46"/>
        <v>13.32306693670669</v>
      </c>
      <c r="L73" s="156" t="s">
        <v>5</v>
      </c>
      <c r="M73" s="156"/>
      <c r="N73" s="156"/>
      <c r="O73" s="156"/>
      <c r="P73" s="156"/>
      <c r="Q73" s="177"/>
      <c r="R73" s="178"/>
      <c r="S73" s="81"/>
      <c r="T73" s="2"/>
      <c r="U73" s="2"/>
      <c r="V73" s="2"/>
      <c r="W73" s="2"/>
    </row>
    <row r="74" spans="1:23" ht="15.75" customHeight="1" x14ac:dyDescent="0.25">
      <c r="A74" s="7">
        <v>35210254</v>
      </c>
      <c r="B74" s="6">
        <v>16.412179444420001</v>
      </c>
      <c r="C74" s="6">
        <f t="shared" si="10"/>
        <v>16.739999999999998</v>
      </c>
      <c r="D74" s="6">
        <f t="shared" si="11"/>
        <v>17.23</v>
      </c>
      <c r="E74" s="6">
        <f t="shared" si="12"/>
        <v>17.600000000000001</v>
      </c>
      <c r="F74" s="6">
        <f t="shared" ref="F74" si="51">(E74*102.7)/100</f>
        <v>18.075200000000002</v>
      </c>
      <c r="G74" s="129">
        <f t="shared" si="14"/>
        <v>17.987200000000001</v>
      </c>
      <c r="H74" s="6">
        <f t="shared" si="15"/>
        <v>18.399106880000001</v>
      </c>
      <c r="I74" s="6">
        <f t="shared" ref="I74" si="52">(H74*103.65)/100</f>
        <v>19.070674281120002</v>
      </c>
      <c r="J74" s="6">
        <f t="shared" si="45"/>
        <v>19.74224168224</v>
      </c>
      <c r="K74" s="6">
        <f t="shared" si="46"/>
        <v>20.007336014167041</v>
      </c>
      <c r="L74" s="156" t="s">
        <v>6</v>
      </c>
      <c r="M74" s="156"/>
      <c r="N74" s="156"/>
      <c r="O74" s="156"/>
      <c r="P74" s="156"/>
      <c r="Q74" s="177"/>
      <c r="R74" s="178"/>
      <c r="S74" s="81"/>
      <c r="T74" s="2"/>
      <c r="U74" s="2"/>
      <c r="V74" s="2"/>
      <c r="W74" s="2"/>
    </row>
    <row r="75" spans="1:23" ht="15.75" customHeight="1" x14ac:dyDescent="0.25">
      <c r="A75" s="7">
        <v>35210255</v>
      </c>
      <c r="B75" s="6">
        <v>21.820870756720002</v>
      </c>
      <c r="C75" s="6">
        <f t="shared" si="10"/>
        <v>22.26</v>
      </c>
      <c r="D75" s="6">
        <f t="shared" si="11"/>
        <v>22.91</v>
      </c>
      <c r="E75" s="6">
        <f t="shared" si="12"/>
        <v>23.4</v>
      </c>
      <c r="F75" s="6">
        <f t="shared" ref="F75" si="53">(E75*102.7)/100</f>
        <v>24.031799999999997</v>
      </c>
      <c r="G75" s="129">
        <f t="shared" si="14"/>
        <v>23.9148</v>
      </c>
      <c r="H75" s="6">
        <f t="shared" si="15"/>
        <v>24.46244892</v>
      </c>
      <c r="I75" s="6">
        <f t="shared" ref="I75" si="54">(H75*103.65)/100</f>
        <v>25.355328305580002</v>
      </c>
      <c r="J75" s="6">
        <f t="shared" si="45"/>
        <v>26.248207691159998</v>
      </c>
      <c r="K75" s="6">
        <f t="shared" si="46"/>
        <v>26.600662655199365</v>
      </c>
      <c r="L75" s="156" t="s">
        <v>262</v>
      </c>
      <c r="M75" s="156"/>
      <c r="N75" s="156"/>
      <c r="O75" s="156"/>
      <c r="P75" s="156"/>
      <c r="Q75" s="177"/>
      <c r="R75" s="178"/>
      <c r="S75" s="81"/>
      <c r="T75" s="2"/>
      <c r="U75" s="2"/>
      <c r="V75" s="2"/>
      <c r="W75" s="2"/>
    </row>
    <row r="76" spans="1:23" ht="15.75" customHeight="1" x14ac:dyDescent="0.25">
      <c r="A76" s="7">
        <v>35210260</v>
      </c>
      <c r="B76" s="6">
        <v>12.748227265120002</v>
      </c>
      <c r="C76" s="6">
        <f t="shared" si="10"/>
        <v>13</v>
      </c>
      <c r="D76" s="6">
        <f t="shared" si="11"/>
        <v>13.38</v>
      </c>
      <c r="E76" s="6">
        <f t="shared" si="12"/>
        <v>13.67</v>
      </c>
      <c r="F76" s="6">
        <f t="shared" ref="F76" si="55">(E76*102.7)/100</f>
        <v>14.039090000000002</v>
      </c>
      <c r="G76" s="129">
        <f t="shared" si="14"/>
        <v>13.970740000000001</v>
      </c>
      <c r="H76" s="6">
        <f t="shared" si="15"/>
        <v>14.290669946000003</v>
      </c>
      <c r="I76" s="6">
        <f t="shared" ref="I76" si="56">(H76*103.65)/100</f>
        <v>14.812279399029002</v>
      </c>
      <c r="J76" s="6">
        <f t="shared" si="45"/>
        <v>15.333888852058003</v>
      </c>
      <c r="K76" s="6">
        <f t="shared" si="46"/>
        <v>15.539788824639972</v>
      </c>
      <c r="L76" s="156" t="s">
        <v>65</v>
      </c>
      <c r="M76" s="156"/>
      <c r="N76" s="156"/>
      <c r="O76" s="156"/>
      <c r="P76" s="156"/>
      <c r="Q76" s="177"/>
      <c r="R76" s="178"/>
      <c r="S76" s="81"/>
      <c r="T76" s="2"/>
      <c r="U76" s="2"/>
      <c r="V76" s="2"/>
      <c r="W76" s="2"/>
    </row>
    <row r="77" spans="1:23" ht="15.75" customHeight="1" x14ac:dyDescent="0.25">
      <c r="A77" s="7">
        <v>35210261</v>
      </c>
      <c r="B77" s="6">
        <v>25.473191341799996</v>
      </c>
      <c r="C77" s="6">
        <f t="shared" si="10"/>
        <v>25.98</v>
      </c>
      <c r="D77" s="6">
        <f t="shared" si="11"/>
        <v>26.73</v>
      </c>
      <c r="E77" s="6">
        <f t="shared" si="12"/>
        <v>27.3</v>
      </c>
      <c r="F77" s="6">
        <f t="shared" ref="F77" si="57">(E77*102.7)/100</f>
        <v>28.037099999999999</v>
      </c>
      <c r="G77" s="129">
        <f t="shared" si="14"/>
        <v>27.900600000000001</v>
      </c>
      <c r="H77" s="6">
        <f t="shared" si="15"/>
        <v>28.539523740000003</v>
      </c>
      <c r="I77" s="6">
        <f t="shared" ref="I77" si="58">(H77*103.65)/100</f>
        <v>29.581216356510005</v>
      </c>
      <c r="J77" s="6">
        <f t="shared" si="45"/>
        <v>30.622908973020003</v>
      </c>
      <c r="K77" s="6">
        <f t="shared" si="46"/>
        <v>31.034106431065926</v>
      </c>
      <c r="L77" s="156" t="s">
        <v>66</v>
      </c>
      <c r="M77" s="156"/>
      <c r="N77" s="156"/>
      <c r="O77" s="156"/>
      <c r="P77" s="156"/>
      <c r="Q77" s="177"/>
      <c r="R77" s="178"/>
      <c r="S77" s="81"/>
      <c r="T77" s="2"/>
      <c r="U77" s="2"/>
      <c r="V77" s="2"/>
      <c r="W77" s="2"/>
    </row>
    <row r="78" spans="1:23" ht="15.75" customHeight="1" x14ac:dyDescent="0.25">
      <c r="A78" s="7">
        <v>35210262</v>
      </c>
      <c r="B78" s="6">
        <v>50.969645872039997</v>
      </c>
      <c r="C78" s="6">
        <f t="shared" si="10"/>
        <v>51.99</v>
      </c>
      <c r="D78" s="6">
        <f t="shared" si="11"/>
        <v>53.5</v>
      </c>
      <c r="E78" s="6">
        <f t="shared" si="12"/>
        <v>54.65</v>
      </c>
      <c r="F78" s="6">
        <f t="shared" ref="F78" si="59">(E78*102.7)/100</f>
        <v>56.125550000000004</v>
      </c>
      <c r="G78" s="129">
        <f t="shared" si="14"/>
        <v>55.852299999999993</v>
      </c>
      <c r="H78" s="6">
        <f t="shared" si="15"/>
        <v>57.131317670000001</v>
      </c>
      <c r="I78" s="6">
        <f t="shared" ref="I78" si="60">(H78*103.65)/100</f>
        <v>59.216610764955</v>
      </c>
      <c r="J78" s="6">
        <f t="shared" si="45"/>
        <v>61.301903859909999</v>
      </c>
      <c r="K78" s="6">
        <f t="shared" si="46"/>
        <v>62.125051884899364</v>
      </c>
      <c r="L78" s="156" t="s">
        <v>67</v>
      </c>
      <c r="M78" s="156"/>
      <c r="N78" s="156"/>
      <c r="O78" s="156"/>
      <c r="P78" s="156"/>
      <c r="Q78" s="177"/>
      <c r="R78" s="178"/>
      <c r="S78" s="81"/>
      <c r="T78" s="2"/>
      <c r="U78" s="2"/>
      <c r="V78" s="2"/>
      <c r="W78" s="2"/>
    </row>
    <row r="79" spans="1:23" ht="15.75" customHeight="1" x14ac:dyDescent="0.25">
      <c r="A79" s="7">
        <v>35210263</v>
      </c>
      <c r="B79" s="6">
        <v>76.419574025399996</v>
      </c>
      <c r="C79" s="6">
        <f t="shared" si="10"/>
        <v>77.95</v>
      </c>
      <c r="D79" s="6">
        <f t="shared" si="11"/>
        <v>80.209999999999994</v>
      </c>
      <c r="E79" s="6">
        <f t="shared" si="12"/>
        <v>81.93</v>
      </c>
      <c r="F79" s="6">
        <f t="shared" ref="F79" si="61">(E79*102.7)/100</f>
        <v>84.142110000000017</v>
      </c>
      <c r="G79" s="129">
        <f t="shared" si="14"/>
        <v>83.732460000000003</v>
      </c>
      <c r="H79" s="6">
        <f t="shared" si="15"/>
        <v>85.649933334000011</v>
      </c>
      <c r="I79" s="6">
        <f t="shared" ref="I79" si="62">(H79*103.65)/100</f>
        <v>88.776155900691009</v>
      </c>
      <c r="J79" s="6">
        <f t="shared" si="45"/>
        <v>91.902378467382007</v>
      </c>
      <c r="K79" s="6">
        <f t="shared" si="46"/>
        <v>93.136422706858284</v>
      </c>
      <c r="L79" s="156" t="s">
        <v>68</v>
      </c>
      <c r="M79" s="156"/>
      <c r="N79" s="156"/>
      <c r="O79" s="156"/>
      <c r="P79" s="156"/>
      <c r="Q79" s="177"/>
      <c r="R79" s="178"/>
      <c r="S79" s="81"/>
      <c r="T79" s="2"/>
      <c r="U79" s="2"/>
      <c r="V79" s="2"/>
      <c r="W79" s="2"/>
    </row>
    <row r="80" spans="1:23" ht="15.75" customHeight="1" x14ac:dyDescent="0.25">
      <c r="A80" s="7">
        <v>35210264</v>
      </c>
      <c r="B80" s="6">
        <v>114.64099263232001</v>
      </c>
      <c r="C80" s="6">
        <f t="shared" si="10"/>
        <v>116.93</v>
      </c>
      <c r="D80" s="6">
        <f t="shared" si="11"/>
        <v>120.32</v>
      </c>
      <c r="E80" s="6">
        <f t="shared" si="12"/>
        <v>122.91</v>
      </c>
      <c r="F80" s="6">
        <f t="shared" ref="F80" si="63">(E80*102.7)/100</f>
        <v>126.22857</v>
      </c>
      <c r="G80" s="129">
        <f t="shared" si="14"/>
        <v>125.61402</v>
      </c>
      <c r="H80" s="6">
        <f t="shared" si="15"/>
        <v>128.490581058</v>
      </c>
      <c r="I80" s="6">
        <f t="shared" ref="I80" si="64">(H80*103.65)/100</f>
        <v>133.18048726661701</v>
      </c>
      <c r="J80" s="6">
        <f t="shared" si="45"/>
        <v>137.87039347523401</v>
      </c>
      <c r="K80" s="6">
        <f t="shared" si="46"/>
        <v>139.72168576711769</v>
      </c>
      <c r="L80" s="156" t="s">
        <v>69</v>
      </c>
      <c r="M80" s="156"/>
      <c r="N80" s="156"/>
      <c r="O80" s="156"/>
      <c r="P80" s="156"/>
      <c r="Q80" s="177"/>
      <c r="R80" s="178"/>
      <c r="S80" s="81"/>
      <c r="T80" s="2"/>
      <c r="U80" s="2"/>
      <c r="V80" s="2"/>
      <c r="W80" s="2"/>
    </row>
    <row r="81" spans="1:23" ht="15.75" customHeight="1" x14ac:dyDescent="0.25">
      <c r="A81" s="7">
        <v>35210265</v>
      </c>
      <c r="B81" s="6">
        <v>152.88567442767999</v>
      </c>
      <c r="C81" s="6">
        <f t="shared" si="10"/>
        <v>155.94</v>
      </c>
      <c r="D81" s="6">
        <f t="shared" si="11"/>
        <v>160.46</v>
      </c>
      <c r="E81" s="6">
        <f t="shared" si="12"/>
        <v>163.91</v>
      </c>
      <c r="F81" s="6">
        <f t="shared" ref="F81" si="65">(E81*102.7)/100</f>
        <v>168.33557000000002</v>
      </c>
      <c r="G81" s="129">
        <f t="shared" si="14"/>
        <v>167.51602</v>
      </c>
      <c r="H81" s="6">
        <f t="shared" si="15"/>
        <v>171.35213685800002</v>
      </c>
      <c r="I81" s="6">
        <f t="shared" ref="I81" si="66">(H81*103.65)/100</f>
        <v>177.60648985331704</v>
      </c>
      <c r="J81" s="6">
        <f t="shared" si="45"/>
        <v>183.86084284863401</v>
      </c>
      <c r="K81" s="6">
        <f t="shared" si="46"/>
        <v>186.32968443648411</v>
      </c>
      <c r="L81" s="156" t="s">
        <v>70</v>
      </c>
      <c r="M81" s="156"/>
      <c r="N81" s="156"/>
      <c r="O81" s="156"/>
      <c r="P81" s="156"/>
      <c r="Q81" s="177"/>
      <c r="R81" s="178"/>
      <c r="S81" s="81"/>
      <c r="T81" s="2"/>
      <c r="U81" s="2"/>
      <c r="V81" s="2"/>
      <c r="W81" s="2"/>
    </row>
    <row r="82" spans="1:23" ht="15.75" customHeight="1" x14ac:dyDescent="0.25">
      <c r="A82" s="7">
        <v>35210266</v>
      </c>
      <c r="B82" s="6">
        <v>229.39830120684002</v>
      </c>
      <c r="C82" s="6">
        <f t="shared" si="10"/>
        <v>233.99</v>
      </c>
      <c r="D82" s="6">
        <f t="shared" si="11"/>
        <v>240.78</v>
      </c>
      <c r="E82" s="6">
        <f t="shared" si="12"/>
        <v>245.96</v>
      </c>
      <c r="F82" s="6">
        <f t="shared" ref="F82" si="67">(E82*102.7)/100</f>
        <v>252.60092</v>
      </c>
      <c r="G82" s="129">
        <f t="shared" si="14"/>
        <v>251.37112000000002</v>
      </c>
      <c r="H82" s="6">
        <f t="shared" si="15"/>
        <v>257.12751864800003</v>
      </c>
      <c r="I82" s="6">
        <f t="shared" ref="I82" si="68">(H82*103.65)/100</f>
        <v>266.51267307865203</v>
      </c>
      <c r="J82" s="6">
        <f t="shared" si="45"/>
        <v>275.89782750930402</v>
      </c>
      <c r="K82" s="6">
        <f t="shared" si="46"/>
        <v>279.60252079798448</v>
      </c>
      <c r="L82" s="156" t="s">
        <v>71</v>
      </c>
      <c r="M82" s="156"/>
      <c r="N82" s="156"/>
      <c r="O82" s="156"/>
      <c r="P82" s="156"/>
      <c r="Q82" s="177"/>
      <c r="R82" s="178"/>
      <c r="S82" s="81"/>
      <c r="T82" s="2"/>
      <c r="U82" s="2"/>
      <c r="V82" s="2"/>
      <c r="W82" s="2"/>
    </row>
    <row r="83" spans="1:23" ht="30.75" customHeight="1" x14ac:dyDescent="0.25">
      <c r="A83" s="9">
        <v>35210201</v>
      </c>
      <c r="B83" s="10" t="s">
        <v>235</v>
      </c>
      <c r="C83" s="6" t="s">
        <v>241</v>
      </c>
      <c r="D83" s="6" t="s">
        <v>258</v>
      </c>
      <c r="E83" s="6" t="s">
        <v>260</v>
      </c>
      <c r="F83" s="6" t="s">
        <v>316</v>
      </c>
      <c r="G83" s="129" t="s">
        <v>317</v>
      </c>
      <c r="H83" s="6" t="s">
        <v>327</v>
      </c>
      <c r="I83" s="6">
        <f>(28.54*103.65)/100</f>
        <v>29.581710000000001</v>
      </c>
      <c r="J83" s="6">
        <f>(28.54*1.073)</f>
        <v>30.623419999999999</v>
      </c>
      <c r="K83" s="6">
        <f>(28.54*1.022)*1.064</f>
        <v>31.034624320000002</v>
      </c>
      <c r="L83" s="159" t="s">
        <v>104</v>
      </c>
      <c r="M83" s="159"/>
      <c r="N83" s="159"/>
      <c r="O83" s="159"/>
      <c r="P83" s="159"/>
      <c r="Q83" s="159"/>
      <c r="R83" s="207"/>
      <c r="S83" s="81"/>
      <c r="T83" s="2"/>
      <c r="U83" s="2"/>
      <c r="V83" s="2"/>
      <c r="W83" s="2"/>
    </row>
    <row r="84" spans="1:23" s="4" customFormat="1" ht="29.25" customHeight="1" x14ac:dyDescent="0.3">
      <c r="A84" s="210" t="s">
        <v>328</v>
      </c>
      <c r="B84" s="213"/>
      <c r="C84" s="213"/>
      <c r="D84" s="213"/>
      <c r="E84" s="213"/>
      <c r="F84" s="213"/>
      <c r="G84" s="213"/>
      <c r="H84" s="213"/>
      <c r="I84" s="213"/>
      <c r="J84" s="213"/>
      <c r="K84" s="213"/>
      <c r="L84" s="213"/>
      <c r="M84" s="213"/>
      <c r="N84" s="213"/>
      <c r="O84" s="213"/>
      <c r="P84" s="213"/>
      <c r="Q84" s="213"/>
      <c r="R84" s="214"/>
      <c r="S84" s="78"/>
      <c r="T84" s="71"/>
    </row>
    <row r="85" spans="1:23" ht="15.75" customHeight="1" x14ac:dyDescent="0.25">
      <c r="A85" s="49">
        <v>35210310</v>
      </c>
      <c r="B85" s="50">
        <v>8.2351687077599998</v>
      </c>
      <c r="C85" s="6">
        <f t="shared" ref="C85:C148" si="69">ROUND(B85+(B85*2/100),2)</f>
        <v>8.4</v>
      </c>
      <c r="D85" s="6">
        <f t="shared" ref="D85:D148" si="70">ROUND(C85+(C85*2.9/100),2)</f>
        <v>8.64</v>
      </c>
      <c r="E85" s="6">
        <f t="shared" ref="E85:E148" si="71">ROUND(D85+(D85*2.15/100),2)</f>
        <v>8.83</v>
      </c>
      <c r="F85" s="6">
        <f t="shared" ref="F85" si="72">(E85*102.7)/100</f>
        <v>9.0684100000000001</v>
      </c>
      <c r="G85" s="129">
        <f t="shared" ref="G85" si="73">(E85*102.2)/100</f>
        <v>9.0242599999999999</v>
      </c>
      <c r="H85" s="6">
        <f t="shared" si="15"/>
        <v>9.230915554000001</v>
      </c>
      <c r="I85" s="6">
        <f t="shared" ref="I85" si="74">(H85*103.65)/100</f>
        <v>9.5678439717210022</v>
      </c>
      <c r="J85" s="6">
        <f t="shared" si="45"/>
        <v>9.9047723894419999</v>
      </c>
      <c r="K85" s="6">
        <f t="shared" si="46"/>
        <v>10.037771420744033</v>
      </c>
      <c r="L85" s="153" t="s">
        <v>35</v>
      </c>
      <c r="M85" s="153"/>
      <c r="N85" s="153"/>
      <c r="O85" s="153"/>
      <c r="P85" s="153"/>
      <c r="Q85" s="153"/>
      <c r="R85" s="212"/>
      <c r="S85" s="81"/>
      <c r="T85" s="2"/>
      <c r="U85" s="2"/>
      <c r="V85" s="2"/>
      <c r="W85" s="2"/>
    </row>
    <row r="86" spans="1:23" ht="15.75" customHeight="1" x14ac:dyDescent="0.25">
      <c r="A86" s="7">
        <v>35210311</v>
      </c>
      <c r="B86" s="6">
        <v>16.493600603960001</v>
      </c>
      <c r="C86" s="6">
        <f t="shared" si="69"/>
        <v>16.82</v>
      </c>
      <c r="D86" s="6">
        <f t="shared" si="70"/>
        <v>17.309999999999999</v>
      </c>
      <c r="E86" s="6">
        <f t="shared" si="71"/>
        <v>17.68</v>
      </c>
      <c r="F86" s="6">
        <f t="shared" ref="F86" si="75">(E86*102.7)/100</f>
        <v>18.157360000000001</v>
      </c>
      <c r="G86" s="129">
        <f t="shared" ref="G86:G107" si="76">(E86*102.2)/100</f>
        <v>18.068960000000001</v>
      </c>
      <c r="H86" s="6">
        <f t="shared" si="15"/>
        <v>18.482739184000003</v>
      </c>
      <c r="I86" s="6">
        <f t="shared" ref="I86" si="77">(H86*103.65)/100</f>
        <v>19.157359164216004</v>
      </c>
      <c r="J86" s="6">
        <f t="shared" si="45"/>
        <v>19.831979144432001</v>
      </c>
      <c r="K86" s="6">
        <f t="shared" si="46"/>
        <v>20.098278450595078</v>
      </c>
      <c r="L86" s="156" t="s">
        <v>36</v>
      </c>
      <c r="M86" s="156"/>
      <c r="N86" s="156"/>
      <c r="O86" s="156"/>
      <c r="P86" s="156"/>
      <c r="Q86" s="177"/>
      <c r="R86" s="178"/>
      <c r="S86" s="81"/>
      <c r="T86" s="2"/>
      <c r="U86" s="2"/>
      <c r="V86" s="2"/>
      <c r="W86" s="2"/>
    </row>
    <row r="87" spans="1:23" ht="15.75" customHeight="1" x14ac:dyDescent="0.25">
      <c r="A87" s="7">
        <v>35210312</v>
      </c>
      <c r="B87" s="6">
        <v>32.952306425259998</v>
      </c>
      <c r="C87" s="6">
        <f t="shared" si="69"/>
        <v>33.61</v>
      </c>
      <c r="D87" s="6">
        <f t="shared" si="70"/>
        <v>34.58</v>
      </c>
      <c r="E87" s="6">
        <f t="shared" si="71"/>
        <v>35.32</v>
      </c>
      <c r="F87" s="6">
        <f t="shared" ref="F87" si="78">(E87*102.7)/100</f>
        <v>36.27364</v>
      </c>
      <c r="G87" s="129">
        <f t="shared" si="76"/>
        <v>36.09704</v>
      </c>
      <c r="H87" s="6">
        <f t="shared" si="15"/>
        <v>36.923662216000004</v>
      </c>
      <c r="I87" s="6">
        <f t="shared" ref="I87" si="79">(H87*103.65)/100</f>
        <v>38.271375886884009</v>
      </c>
      <c r="J87" s="6">
        <f t="shared" si="45"/>
        <v>39.619089557768</v>
      </c>
      <c r="K87" s="6">
        <f t="shared" si="46"/>
        <v>40.151085682976131</v>
      </c>
      <c r="L87" s="156" t="s">
        <v>37</v>
      </c>
      <c r="M87" s="156"/>
      <c r="N87" s="156"/>
      <c r="O87" s="156"/>
      <c r="P87" s="156"/>
      <c r="Q87" s="177"/>
      <c r="R87" s="178"/>
      <c r="S87" s="81"/>
      <c r="T87" s="2"/>
      <c r="U87" s="2"/>
      <c r="V87" s="2"/>
      <c r="W87" s="2"/>
    </row>
    <row r="88" spans="1:23" ht="15.75" customHeight="1" x14ac:dyDescent="0.25">
      <c r="A88" s="7">
        <v>35210313</v>
      </c>
      <c r="B88" s="6">
        <v>49.445907029220002</v>
      </c>
      <c r="C88" s="6">
        <f t="shared" si="69"/>
        <v>50.43</v>
      </c>
      <c r="D88" s="6">
        <f t="shared" si="70"/>
        <v>51.89</v>
      </c>
      <c r="E88" s="6">
        <f t="shared" si="71"/>
        <v>53.01</v>
      </c>
      <c r="F88" s="6">
        <f t="shared" ref="F88" si="80">(E88*102.7)/100</f>
        <v>54.441269999999996</v>
      </c>
      <c r="G88" s="129">
        <f t="shared" si="76"/>
        <v>54.176220000000001</v>
      </c>
      <c r="H88" s="6">
        <f t="shared" si="15"/>
        <v>55.416855437999999</v>
      </c>
      <c r="I88" s="6">
        <f t="shared" ref="I88" si="81">(H88*103.65)/100</f>
        <v>57.439570661487004</v>
      </c>
      <c r="J88" s="6">
        <f t="shared" si="45"/>
        <v>59.462285884973994</v>
      </c>
      <c r="K88" s="6">
        <f t="shared" si="46"/>
        <v>60.260731938124707</v>
      </c>
      <c r="L88" s="156" t="s">
        <v>40</v>
      </c>
      <c r="M88" s="156"/>
      <c r="N88" s="156"/>
      <c r="O88" s="156"/>
      <c r="P88" s="156"/>
      <c r="Q88" s="177"/>
      <c r="R88" s="178"/>
      <c r="S88" s="81"/>
      <c r="T88" s="2"/>
      <c r="U88" s="2"/>
      <c r="V88" s="2"/>
      <c r="W88" s="2"/>
    </row>
    <row r="89" spans="1:23" ht="15.75" customHeight="1" x14ac:dyDescent="0.25">
      <c r="A89" s="7">
        <v>35210314</v>
      </c>
      <c r="B89" s="6">
        <v>74.151413152499998</v>
      </c>
      <c r="C89" s="6">
        <f t="shared" si="69"/>
        <v>75.63</v>
      </c>
      <c r="D89" s="6">
        <f t="shared" si="70"/>
        <v>77.819999999999993</v>
      </c>
      <c r="E89" s="6">
        <f t="shared" si="71"/>
        <v>79.489999999999995</v>
      </c>
      <c r="F89" s="6">
        <f t="shared" ref="F89" si="82">(E89*102.7)/100</f>
        <v>81.636229999999998</v>
      </c>
      <c r="G89" s="129">
        <f t="shared" si="76"/>
        <v>81.238779999999991</v>
      </c>
      <c r="H89" s="6">
        <f t="shared" si="15"/>
        <v>83.099148061999998</v>
      </c>
      <c r="I89" s="6">
        <f t="shared" ref="I89" si="83">(H89*103.65)/100</f>
        <v>86.132266966262989</v>
      </c>
      <c r="J89" s="6">
        <f t="shared" si="45"/>
        <v>89.165385870525995</v>
      </c>
      <c r="K89" s="6">
        <f t="shared" si="46"/>
        <v>90.3626783958033</v>
      </c>
      <c r="L89" s="156" t="s">
        <v>38</v>
      </c>
      <c r="M89" s="156"/>
      <c r="N89" s="156"/>
      <c r="O89" s="156"/>
      <c r="P89" s="156"/>
      <c r="Q89" s="177"/>
      <c r="R89" s="178"/>
      <c r="S89" s="81"/>
      <c r="T89" s="2"/>
      <c r="U89" s="2"/>
      <c r="V89" s="2"/>
      <c r="W89" s="2"/>
    </row>
    <row r="90" spans="1:23" ht="15.75" customHeight="1" x14ac:dyDescent="0.25">
      <c r="A90" s="7">
        <v>35210315</v>
      </c>
      <c r="B90" s="6">
        <v>98.845287681560009</v>
      </c>
      <c r="C90" s="6">
        <f t="shared" si="69"/>
        <v>100.82</v>
      </c>
      <c r="D90" s="6">
        <f t="shared" si="70"/>
        <v>103.74</v>
      </c>
      <c r="E90" s="6">
        <f t="shared" si="71"/>
        <v>105.97</v>
      </c>
      <c r="F90" s="6">
        <f t="shared" ref="F90" si="84">(E90*102.7)/100</f>
        <v>108.83119000000001</v>
      </c>
      <c r="G90" s="129">
        <f t="shared" si="76"/>
        <v>108.30134</v>
      </c>
      <c r="H90" s="6">
        <f t="shared" si="15"/>
        <v>110.78144068600001</v>
      </c>
      <c r="I90" s="6">
        <f t="shared" ref="I90" si="85">(H90*103.65)/100</f>
        <v>114.82496327103901</v>
      </c>
      <c r="J90" s="6">
        <f t="shared" si="45"/>
        <v>118.86848585607801</v>
      </c>
      <c r="K90" s="6">
        <f t="shared" si="46"/>
        <v>120.46462485348191</v>
      </c>
      <c r="L90" s="156" t="s">
        <v>39</v>
      </c>
      <c r="M90" s="156"/>
      <c r="N90" s="156"/>
      <c r="O90" s="156"/>
      <c r="P90" s="156"/>
      <c r="Q90" s="177"/>
      <c r="R90" s="178"/>
      <c r="S90" s="81"/>
      <c r="T90" s="2"/>
      <c r="U90" s="2"/>
      <c r="V90" s="2"/>
      <c r="W90" s="2"/>
    </row>
    <row r="91" spans="1:23" ht="15.75" customHeight="1" x14ac:dyDescent="0.25">
      <c r="A91" s="8">
        <v>35210316</v>
      </c>
      <c r="B91" s="6">
        <v>148.27956311656001</v>
      </c>
      <c r="C91" s="6">
        <f t="shared" si="69"/>
        <v>151.25</v>
      </c>
      <c r="D91" s="6">
        <f t="shared" si="70"/>
        <v>155.63999999999999</v>
      </c>
      <c r="E91" s="6">
        <f t="shared" si="71"/>
        <v>158.99</v>
      </c>
      <c r="F91" s="6">
        <f t="shared" ref="F91" si="86">(E91*102.7)/100</f>
        <v>163.28273000000002</v>
      </c>
      <c r="G91" s="129">
        <f t="shared" si="76"/>
        <v>162.48778000000001</v>
      </c>
      <c r="H91" s="6">
        <f t="shared" si="15"/>
        <v>166.20875016200003</v>
      </c>
      <c r="I91" s="6">
        <f t="shared" ref="I91" si="87">(H91*103.65)/100</f>
        <v>172.27536954291304</v>
      </c>
      <c r="J91" s="6">
        <f t="shared" si="45"/>
        <v>178.34198892382602</v>
      </c>
      <c r="K91" s="6">
        <f t="shared" si="46"/>
        <v>180.73672459616014</v>
      </c>
      <c r="L91" s="156" t="s">
        <v>99</v>
      </c>
      <c r="M91" s="156"/>
      <c r="N91" s="156"/>
      <c r="O91" s="156"/>
      <c r="P91" s="156"/>
      <c r="Q91" s="177"/>
      <c r="R91" s="178"/>
      <c r="S91" s="81"/>
      <c r="T91" s="2"/>
      <c r="U91" s="2"/>
      <c r="V91" s="2"/>
      <c r="W91" s="2"/>
    </row>
    <row r="92" spans="1:23" ht="15.75" customHeight="1" x14ac:dyDescent="0.25">
      <c r="A92" s="8">
        <v>35210317</v>
      </c>
      <c r="B92" s="6">
        <v>197.70220695733997</v>
      </c>
      <c r="C92" s="6">
        <f t="shared" si="69"/>
        <v>201.66</v>
      </c>
      <c r="D92" s="6">
        <f t="shared" si="70"/>
        <v>207.51</v>
      </c>
      <c r="E92" s="6">
        <f t="shared" si="71"/>
        <v>211.97</v>
      </c>
      <c r="F92" s="6">
        <f t="shared" ref="F92" si="88">(E92*102.7)/100</f>
        <v>217.69318999999999</v>
      </c>
      <c r="G92" s="129">
        <f t="shared" si="76"/>
        <v>216.63333999999998</v>
      </c>
      <c r="H92" s="6">
        <f t="shared" si="15"/>
        <v>221.59424348599998</v>
      </c>
      <c r="I92" s="6">
        <f t="shared" ref="I92" si="89">(H92*103.65)/100</f>
        <v>229.68243337323901</v>
      </c>
      <c r="J92" s="6">
        <f t="shared" si="45"/>
        <v>237.77062326047798</v>
      </c>
      <c r="K92" s="6">
        <f t="shared" si="46"/>
        <v>240.9633531206243</v>
      </c>
      <c r="L92" s="156" t="s">
        <v>100</v>
      </c>
      <c r="M92" s="156"/>
      <c r="N92" s="156"/>
      <c r="O92" s="156"/>
      <c r="P92" s="156"/>
      <c r="Q92" s="177"/>
      <c r="R92" s="178"/>
      <c r="S92" s="81"/>
      <c r="T92" s="2"/>
      <c r="U92" s="2"/>
      <c r="V92" s="2"/>
      <c r="W92" s="2"/>
    </row>
    <row r="93" spans="1:23" ht="15.75" customHeight="1" x14ac:dyDescent="0.25">
      <c r="A93" s="7">
        <v>35210343</v>
      </c>
      <c r="B93" s="6">
        <v>14.14401857152</v>
      </c>
      <c r="C93" s="6">
        <f t="shared" si="69"/>
        <v>14.43</v>
      </c>
      <c r="D93" s="6">
        <f t="shared" si="70"/>
        <v>14.85</v>
      </c>
      <c r="E93" s="6">
        <f t="shared" si="71"/>
        <v>15.17</v>
      </c>
      <c r="F93" s="6">
        <f t="shared" ref="F93" si="90">(E93*102.7)/100</f>
        <v>15.579590000000001</v>
      </c>
      <c r="G93" s="129">
        <f t="shared" si="76"/>
        <v>15.503740000000001</v>
      </c>
      <c r="H93" s="6">
        <f t="shared" si="15"/>
        <v>15.858775646000002</v>
      </c>
      <c r="I93" s="6">
        <f t="shared" ref="I93" si="91">(H93*103.65)/100</f>
        <v>16.437620957079002</v>
      </c>
      <c r="J93" s="6">
        <f t="shared" si="45"/>
        <v>17.016466268158002</v>
      </c>
      <c r="K93" s="6">
        <f t="shared" si="46"/>
        <v>17.24495950766557</v>
      </c>
      <c r="L93" s="156" t="s">
        <v>3</v>
      </c>
      <c r="M93" s="156"/>
      <c r="N93" s="156"/>
      <c r="O93" s="156"/>
      <c r="P93" s="156"/>
      <c r="Q93" s="177"/>
      <c r="R93" s="178"/>
      <c r="S93" s="81"/>
      <c r="T93" s="2"/>
      <c r="U93" s="2"/>
      <c r="V93" s="2"/>
      <c r="W93" s="2"/>
    </row>
    <row r="94" spans="1:23" ht="15.75" customHeight="1" x14ac:dyDescent="0.25">
      <c r="A94" s="7">
        <v>35210344</v>
      </c>
      <c r="B94" s="6">
        <v>21.18113307462</v>
      </c>
      <c r="C94" s="6">
        <f t="shared" si="69"/>
        <v>21.6</v>
      </c>
      <c r="D94" s="6">
        <f t="shared" si="70"/>
        <v>22.23</v>
      </c>
      <c r="E94" s="6">
        <f t="shared" si="71"/>
        <v>22.71</v>
      </c>
      <c r="F94" s="6">
        <f t="shared" ref="F94" si="92">(E94*102.7)/100</f>
        <v>23.323170000000001</v>
      </c>
      <c r="G94" s="129">
        <f t="shared" si="76"/>
        <v>23.209620000000001</v>
      </c>
      <c r="H94" s="6">
        <f t="shared" si="15"/>
        <v>23.741120298000002</v>
      </c>
      <c r="I94" s="6">
        <f t="shared" ref="I94" si="93">(H94*103.65)/100</f>
        <v>24.607671188877003</v>
      </c>
      <c r="J94" s="6">
        <f t="shared" si="45"/>
        <v>25.474222079754</v>
      </c>
      <c r="K94" s="6">
        <f t="shared" si="46"/>
        <v>25.816284141007589</v>
      </c>
      <c r="L94" s="156" t="s">
        <v>4</v>
      </c>
      <c r="M94" s="156"/>
      <c r="N94" s="156"/>
      <c r="O94" s="156"/>
      <c r="P94" s="156"/>
      <c r="Q94" s="177"/>
      <c r="R94" s="178"/>
      <c r="S94" s="81"/>
      <c r="T94" s="2"/>
      <c r="U94" s="2"/>
      <c r="V94" s="2"/>
      <c r="W94" s="2"/>
    </row>
    <row r="95" spans="1:23" ht="15.75" customHeight="1" x14ac:dyDescent="0.25">
      <c r="A95" s="7">
        <v>35210345</v>
      </c>
      <c r="B95" s="6">
        <v>28.229879171939999</v>
      </c>
      <c r="C95" s="6">
        <f t="shared" si="69"/>
        <v>28.79</v>
      </c>
      <c r="D95" s="6">
        <f t="shared" si="70"/>
        <v>29.62</v>
      </c>
      <c r="E95" s="6">
        <f t="shared" si="71"/>
        <v>30.26</v>
      </c>
      <c r="F95" s="6">
        <f t="shared" ref="F95" si="94">(E95*102.7)/100</f>
        <v>31.077020000000001</v>
      </c>
      <c r="G95" s="129">
        <f t="shared" si="76"/>
        <v>30.925720000000002</v>
      </c>
      <c r="H95" s="6">
        <f t="shared" si="15"/>
        <v>31.633918988000005</v>
      </c>
      <c r="I95" s="6">
        <f t="shared" ref="I95" si="95">(H95*103.65)/100</f>
        <v>32.788557031062005</v>
      </c>
      <c r="J95" s="6">
        <f t="shared" si="45"/>
        <v>33.943195074124006</v>
      </c>
      <c r="K95" s="6">
        <f t="shared" si="46"/>
        <v>34.39897657890311</v>
      </c>
      <c r="L95" s="156" t="s">
        <v>7</v>
      </c>
      <c r="M95" s="156"/>
      <c r="N95" s="156"/>
      <c r="O95" s="156"/>
      <c r="P95" s="156"/>
      <c r="Q95" s="177"/>
      <c r="R95" s="178"/>
      <c r="S95" s="81"/>
      <c r="T95" s="2"/>
      <c r="U95" s="2"/>
      <c r="V95" s="2"/>
      <c r="W95" s="2"/>
    </row>
    <row r="96" spans="1:23" ht="15.75" customHeight="1" x14ac:dyDescent="0.25">
      <c r="A96" s="7">
        <v>35210346</v>
      </c>
      <c r="B96" s="6">
        <v>42.36226614924</v>
      </c>
      <c r="C96" s="6">
        <f t="shared" si="69"/>
        <v>43.21</v>
      </c>
      <c r="D96" s="6">
        <f t="shared" si="70"/>
        <v>44.46</v>
      </c>
      <c r="E96" s="6">
        <f t="shared" si="71"/>
        <v>45.42</v>
      </c>
      <c r="F96" s="6">
        <f t="shared" ref="F96" si="96">(E96*102.7)/100</f>
        <v>46.646340000000002</v>
      </c>
      <c r="G96" s="129">
        <f t="shared" si="76"/>
        <v>46.419240000000002</v>
      </c>
      <c r="H96" s="6">
        <f t="shared" si="15"/>
        <v>47.482240596000004</v>
      </c>
      <c r="I96" s="6">
        <f t="shared" ref="I96" si="97">(H96*103.65)/100</f>
        <v>49.215342377754006</v>
      </c>
      <c r="J96" s="6">
        <f t="shared" si="45"/>
        <v>50.948444159508</v>
      </c>
      <c r="K96" s="6">
        <f t="shared" si="46"/>
        <v>51.632568282015178</v>
      </c>
      <c r="L96" s="156" t="s">
        <v>8</v>
      </c>
      <c r="M96" s="156"/>
      <c r="N96" s="156"/>
      <c r="O96" s="156"/>
      <c r="P96" s="156"/>
      <c r="Q96" s="177"/>
      <c r="R96" s="178"/>
      <c r="S96" s="81"/>
      <c r="T96" s="2"/>
      <c r="U96" s="2"/>
      <c r="V96" s="2"/>
      <c r="W96" s="2"/>
    </row>
    <row r="97" spans="1:23" ht="15.75" customHeight="1" x14ac:dyDescent="0.25">
      <c r="A97" s="7">
        <v>35210353</v>
      </c>
      <c r="B97" s="6">
        <v>7.0720092857600001</v>
      </c>
      <c r="C97" s="6">
        <f t="shared" si="69"/>
        <v>7.21</v>
      </c>
      <c r="D97" s="6">
        <f t="shared" si="70"/>
        <v>7.42</v>
      </c>
      <c r="E97" s="6">
        <f t="shared" si="71"/>
        <v>7.58</v>
      </c>
      <c r="F97" s="6">
        <f t="shared" ref="F97" si="98">(E97*102.7)/100</f>
        <v>7.7846599999999997</v>
      </c>
      <c r="G97" s="129">
        <f t="shared" si="76"/>
        <v>7.7467600000000001</v>
      </c>
      <c r="H97" s="6">
        <f t="shared" si="15"/>
        <v>7.9241608040000004</v>
      </c>
      <c r="I97" s="6">
        <f t="shared" ref="I97" si="99">(H97*103.65)/100</f>
        <v>8.2133926733460001</v>
      </c>
      <c r="J97" s="6">
        <f t="shared" si="45"/>
        <v>8.5026245426920006</v>
      </c>
      <c r="K97" s="6">
        <f t="shared" si="46"/>
        <v>8.6167958515560326</v>
      </c>
      <c r="L97" s="156" t="s">
        <v>5</v>
      </c>
      <c r="M97" s="156"/>
      <c r="N97" s="156"/>
      <c r="O97" s="156"/>
      <c r="P97" s="156"/>
      <c r="Q97" s="177"/>
      <c r="R97" s="178"/>
      <c r="S97" s="81"/>
      <c r="T97" s="2"/>
      <c r="U97" s="2"/>
      <c r="V97" s="2"/>
      <c r="W97" s="2"/>
    </row>
    <row r="98" spans="1:23" ht="15.75" customHeight="1" x14ac:dyDescent="0.25">
      <c r="A98" s="7">
        <v>35210354</v>
      </c>
      <c r="B98" s="6">
        <v>10.631277117080002</v>
      </c>
      <c r="C98" s="6">
        <f t="shared" si="69"/>
        <v>10.84</v>
      </c>
      <c r="D98" s="6">
        <f t="shared" si="70"/>
        <v>11.15</v>
      </c>
      <c r="E98" s="6">
        <f t="shared" si="71"/>
        <v>11.39</v>
      </c>
      <c r="F98" s="6">
        <f t="shared" ref="F98" si="100">(E98*102.7)/100</f>
        <v>11.697530000000002</v>
      </c>
      <c r="G98" s="129">
        <f t="shared" si="76"/>
        <v>11.64058</v>
      </c>
      <c r="H98" s="6">
        <f t="shared" si="15"/>
        <v>11.907149282000001</v>
      </c>
      <c r="I98" s="6">
        <f t="shared" ref="I98" si="101">(H98*103.65)/100</f>
        <v>12.341760230793001</v>
      </c>
      <c r="J98" s="6">
        <f t="shared" si="45"/>
        <v>12.776371179586</v>
      </c>
      <c r="K98" s="6">
        <f t="shared" si="46"/>
        <v>12.947929386441057</v>
      </c>
      <c r="L98" s="156" t="s">
        <v>6</v>
      </c>
      <c r="M98" s="156"/>
      <c r="N98" s="156"/>
      <c r="O98" s="156"/>
      <c r="P98" s="156"/>
      <c r="Q98" s="177"/>
      <c r="R98" s="178"/>
      <c r="S98" s="81"/>
      <c r="T98" s="2"/>
      <c r="U98" s="2"/>
      <c r="V98" s="2"/>
      <c r="W98" s="2"/>
    </row>
    <row r="99" spans="1:23" ht="15.75" customHeight="1" x14ac:dyDescent="0.25">
      <c r="A99" s="7">
        <v>35210355</v>
      </c>
      <c r="B99" s="6">
        <v>14.14401857152</v>
      </c>
      <c r="C99" s="6">
        <f t="shared" si="69"/>
        <v>14.43</v>
      </c>
      <c r="D99" s="6">
        <f t="shared" si="70"/>
        <v>14.85</v>
      </c>
      <c r="E99" s="6">
        <f t="shared" si="71"/>
        <v>15.17</v>
      </c>
      <c r="F99" s="6">
        <f t="shared" ref="F99" si="102">(E99*102.7)/100</f>
        <v>15.579590000000001</v>
      </c>
      <c r="G99" s="129">
        <f t="shared" si="76"/>
        <v>15.503740000000001</v>
      </c>
      <c r="H99" s="6">
        <f t="shared" si="15"/>
        <v>15.858775646000002</v>
      </c>
      <c r="I99" s="6">
        <f t="shared" ref="I99" si="103">(H99*103.65)/100</f>
        <v>16.437620957079002</v>
      </c>
      <c r="J99" s="6">
        <f t="shared" si="45"/>
        <v>17.016466268158002</v>
      </c>
      <c r="K99" s="6">
        <f t="shared" si="46"/>
        <v>17.24495950766557</v>
      </c>
      <c r="L99" s="156" t="s">
        <v>9</v>
      </c>
      <c r="M99" s="156"/>
      <c r="N99" s="156"/>
      <c r="O99" s="156"/>
      <c r="P99" s="156"/>
      <c r="Q99" s="177"/>
      <c r="R99" s="178"/>
      <c r="S99" s="81"/>
      <c r="T99" s="2"/>
      <c r="U99" s="2"/>
      <c r="V99" s="2"/>
      <c r="W99" s="2"/>
    </row>
    <row r="100" spans="1:23" ht="15.75" customHeight="1" x14ac:dyDescent="0.25">
      <c r="A100" s="7">
        <v>35210356</v>
      </c>
      <c r="B100" s="6">
        <v>21.192764668839999</v>
      </c>
      <c r="C100" s="6">
        <f t="shared" si="69"/>
        <v>21.62</v>
      </c>
      <c r="D100" s="6">
        <f t="shared" si="70"/>
        <v>22.25</v>
      </c>
      <c r="E100" s="6">
        <f t="shared" si="71"/>
        <v>22.73</v>
      </c>
      <c r="F100" s="6">
        <f t="shared" ref="F100" si="104">(E100*102.7)/100</f>
        <v>23.343710000000002</v>
      </c>
      <c r="G100" s="129">
        <f t="shared" si="76"/>
        <v>23.230060000000002</v>
      </c>
      <c r="H100" s="6">
        <f t="shared" si="15"/>
        <v>23.762028374</v>
      </c>
      <c r="I100" s="6">
        <f t="shared" ref="I100" si="105">(H100*103.65)/100</f>
        <v>24.629342409650999</v>
      </c>
      <c r="J100" s="6">
        <f t="shared" si="45"/>
        <v>25.496656445301998</v>
      </c>
      <c r="K100" s="6">
        <f t="shared" si="46"/>
        <v>25.839019750114591</v>
      </c>
      <c r="L100" s="156" t="s">
        <v>10</v>
      </c>
      <c r="M100" s="156"/>
      <c r="N100" s="156"/>
      <c r="O100" s="156"/>
      <c r="P100" s="156"/>
      <c r="Q100" s="177"/>
      <c r="R100" s="178"/>
      <c r="S100" s="81"/>
      <c r="T100" s="2"/>
      <c r="U100" s="2"/>
      <c r="V100" s="2"/>
      <c r="W100" s="2"/>
    </row>
    <row r="101" spans="1:23" ht="15.75" customHeight="1" x14ac:dyDescent="0.25">
      <c r="A101" s="7">
        <v>35210360</v>
      </c>
      <c r="B101" s="6">
        <v>8.2351687077599998</v>
      </c>
      <c r="C101" s="6">
        <f t="shared" si="69"/>
        <v>8.4</v>
      </c>
      <c r="D101" s="6">
        <f t="shared" si="70"/>
        <v>8.64</v>
      </c>
      <c r="E101" s="6">
        <f t="shared" si="71"/>
        <v>8.83</v>
      </c>
      <c r="F101" s="6">
        <f t="shared" ref="F101" si="106">(E101*102.7)/100</f>
        <v>9.0684100000000001</v>
      </c>
      <c r="G101" s="129">
        <f t="shared" si="76"/>
        <v>9.0242599999999999</v>
      </c>
      <c r="H101" s="6">
        <f t="shared" si="15"/>
        <v>9.230915554000001</v>
      </c>
      <c r="I101" s="6">
        <f t="shared" ref="I101" si="107">(H101*103.65)/100</f>
        <v>9.5678439717210022</v>
      </c>
      <c r="J101" s="6">
        <f t="shared" si="45"/>
        <v>9.9047723894419999</v>
      </c>
      <c r="K101" s="6">
        <f t="shared" si="46"/>
        <v>10.037771420744033</v>
      </c>
      <c r="L101" s="156" t="s">
        <v>65</v>
      </c>
      <c r="M101" s="156"/>
      <c r="N101" s="156"/>
      <c r="O101" s="156"/>
      <c r="P101" s="156"/>
      <c r="Q101" s="177"/>
      <c r="R101" s="178"/>
      <c r="S101" s="81"/>
      <c r="T101" s="2"/>
      <c r="U101" s="2"/>
      <c r="V101" s="2"/>
      <c r="W101" s="2"/>
    </row>
    <row r="102" spans="1:23" ht="15.75" customHeight="1" x14ac:dyDescent="0.25">
      <c r="A102" s="7">
        <v>35210361</v>
      </c>
      <c r="B102" s="6">
        <v>16.493600603960001</v>
      </c>
      <c r="C102" s="6">
        <f t="shared" si="69"/>
        <v>16.82</v>
      </c>
      <c r="D102" s="6">
        <f t="shared" si="70"/>
        <v>17.309999999999999</v>
      </c>
      <c r="E102" s="6">
        <f t="shared" si="71"/>
        <v>17.68</v>
      </c>
      <c r="F102" s="6">
        <f t="shared" ref="F102" si="108">(E102*102.7)/100</f>
        <v>18.157360000000001</v>
      </c>
      <c r="G102" s="129">
        <f t="shared" si="76"/>
        <v>18.068960000000001</v>
      </c>
      <c r="H102" s="6">
        <f t="shared" si="15"/>
        <v>18.482739184000003</v>
      </c>
      <c r="I102" s="6">
        <f t="shared" ref="I102" si="109">(H102*103.65)/100</f>
        <v>19.157359164216004</v>
      </c>
      <c r="J102" s="6">
        <f t="shared" si="45"/>
        <v>19.831979144432001</v>
      </c>
      <c r="K102" s="6">
        <f t="shared" si="46"/>
        <v>20.098278450595078</v>
      </c>
      <c r="L102" s="156" t="s">
        <v>66</v>
      </c>
      <c r="M102" s="156"/>
      <c r="N102" s="156"/>
      <c r="O102" s="156"/>
      <c r="P102" s="156"/>
      <c r="Q102" s="177"/>
      <c r="R102" s="178"/>
      <c r="S102" s="81"/>
      <c r="T102" s="2"/>
      <c r="U102" s="2"/>
      <c r="V102" s="2"/>
      <c r="W102" s="2"/>
    </row>
    <row r="103" spans="1:23" ht="15.75" customHeight="1" x14ac:dyDescent="0.25">
      <c r="A103" s="7">
        <v>35210362</v>
      </c>
      <c r="B103" s="6">
        <v>32.952306425259998</v>
      </c>
      <c r="C103" s="6">
        <f t="shared" si="69"/>
        <v>33.61</v>
      </c>
      <c r="D103" s="6">
        <f t="shared" si="70"/>
        <v>34.58</v>
      </c>
      <c r="E103" s="6">
        <f t="shared" si="71"/>
        <v>35.32</v>
      </c>
      <c r="F103" s="6">
        <f t="shared" ref="F103" si="110">(E103*102.7)/100</f>
        <v>36.27364</v>
      </c>
      <c r="G103" s="129">
        <f t="shared" si="76"/>
        <v>36.09704</v>
      </c>
      <c r="H103" s="6">
        <f t="shared" si="15"/>
        <v>36.923662216000004</v>
      </c>
      <c r="I103" s="6">
        <f t="shared" ref="I103" si="111">(H103*103.65)/100</f>
        <v>38.271375886884009</v>
      </c>
      <c r="J103" s="6">
        <f t="shared" si="45"/>
        <v>39.619089557768</v>
      </c>
      <c r="K103" s="6">
        <f t="shared" si="46"/>
        <v>40.151085682976131</v>
      </c>
      <c r="L103" s="156" t="s">
        <v>67</v>
      </c>
      <c r="M103" s="156"/>
      <c r="N103" s="156"/>
      <c r="O103" s="156"/>
      <c r="P103" s="156"/>
      <c r="Q103" s="177"/>
      <c r="R103" s="178"/>
      <c r="S103" s="81"/>
      <c r="T103" s="2"/>
      <c r="U103" s="2"/>
      <c r="V103" s="2"/>
      <c r="W103" s="2"/>
    </row>
    <row r="104" spans="1:23" ht="15.75" customHeight="1" x14ac:dyDescent="0.25">
      <c r="A104" s="7">
        <v>35210363</v>
      </c>
      <c r="B104" s="6">
        <v>49.445907029220002</v>
      </c>
      <c r="C104" s="6">
        <f t="shared" si="69"/>
        <v>50.43</v>
      </c>
      <c r="D104" s="6">
        <f t="shared" si="70"/>
        <v>51.89</v>
      </c>
      <c r="E104" s="6">
        <f t="shared" si="71"/>
        <v>53.01</v>
      </c>
      <c r="F104" s="6">
        <f t="shared" ref="F104" si="112">(E104*102.7)/100</f>
        <v>54.441269999999996</v>
      </c>
      <c r="G104" s="129">
        <f t="shared" si="76"/>
        <v>54.176220000000001</v>
      </c>
      <c r="H104" s="6">
        <f t="shared" si="15"/>
        <v>55.416855437999999</v>
      </c>
      <c r="I104" s="6">
        <f t="shared" ref="I104" si="113">(H104*103.65)/100</f>
        <v>57.439570661487004</v>
      </c>
      <c r="J104" s="6">
        <f t="shared" si="45"/>
        <v>59.462285884973994</v>
      </c>
      <c r="K104" s="6">
        <f t="shared" si="46"/>
        <v>60.260731938124707</v>
      </c>
      <c r="L104" s="156" t="s">
        <v>68</v>
      </c>
      <c r="M104" s="156"/>
      <c r="N104" s="156"/>
      <c r="O104" s="156"/>
      <c r="P104" s="156"/>
      <c r="Q104" s="177"/>
      <c r="R104" s="178"/>
      <c r="S104" s="81"/>
      <c r="T104" s="2"/>
      <c r="U104" s="2"/>
      <c r="V104" s="2"/>
      <c r="W104" s="2"/>
    </row>
    <row r="105" spans="1:23" ht="15.75" customHeight="1" x14ac:dyDescent="0.25">
      <c r="A105" s="7">
        <v>35210364</v>
      </c>
      <c r="B105" s="6">
        <v>74.151413152499998</v>
      </c>
      <c r="C105" s="6">
        <f t="shared" si="69"/>
        <v>75.63</v>
      </c>
      <c r="D105" s="6">
        <f t="shared" si="70"/>
        <v>77.819999999999993</v>
      </c>
      <c r="E105" s="6">
        <f t="shared" si="71"/>
        <v>79.489999999999995</v>
      </c>
      <c r="F105" s="6">
        <f t="shared" ref="F105" si="114">(E105*102.7)/100</f>
        <v>81.636229999999998</v>
      </c>
      <c r="G105" s="129">
        <f t="shared" si="76"/>
        <v>81.238779999999991</v>
      </c>
      <c r="H105" s="6">
        <f t="shared" si="15"/>
        <v>83.099148061999998</v>
      </c>
      <c r="I105" s="6">
        <f t="shared" ref="I105" si="115">(H105*103.65)/100</f>
        <v>86.132266966262989</v>
      </c>
      <c r="J105" s="6">
        <f t="shared" si="45"/>
        <v>89.165385870525995</v>
      </c>
      <c r="K105" s="6">
        <f t="shared" si="46"/>
        <v>90.3626783958033</v>
      </c>
      <c r="L105" s="156" t="s">
        <v>69</v>
      </c>
      <c r="M105" s="156"/>
      <c r="N105" s="156"/>
      <c r="O105" s="156"/>
      <c r="P105" s="156"/>
      <c r="Q105" s="177"/>
      <c r="R105" s="178"/>
      <c r="S105" s="81"/>
      <c r="T105" s="2"/>
      <c r="U105" s="2"/>
      <c r="V105" s="2"/>
      <c r="W105" s="2"/>
    </row>
    <row r="106" spans="1:23" ht="15.75" customHeight="1" x14ac:dyDescent="0.25">
      <c r="A106" s="7">
        <v>35210365</v>
      </c>
      <c r="B106" s="6">
        <v>98.845287681560009</v>
      </c>
      <c r="C106" s="6">
        <f t="shared" si="69"/>
        <v>100.82</v>
      </c>
      <c r="D106" s="6">
        <f t="shared" si="70"/>
        <v>103.74</v>
      </c>
      <c r="E106" s="6">
        <f t="shared" si="71"/>
        <v>105.97</v>
      </c>
      <c r="F106" s="6">
        <f t="shared" ref="F106:F109" si="116">(E106*102.7)/100</f>
        <v>108.83119000000001</v>
      </c>
      <c r="G106" s="129">
        <f t="shared" si="76"/>
        <v>108.30134</v>
      </c>
      <c r="H106" s="6">
        <f t="shared" si="15"/>
        <v>110.78144068600001</v>
      </c>
      <c r="I106" s="6">
        <f t="shared" ref="I106" si="117">(H106*103.65)/100</f>
        <v>114.82496327103901</v>
      </c>
      <c r="J106" s="6">
        <f t="shared" si="45"/>
        <v>118.86848585607801</v>
      </c>
      <c r="K106" s="6">
        <f t="shared" si="46"/>
        <v>120.46462485348191</v>
      </c>
      <c r="L106" s="156" t="s">
        <v>70</v>
      </c>
      <c r="M106" s="156"/>
      <c r="N106" s="156"/>
      <c r="O106" s="156"/>
      <c r="P106" s="156"/>
      <c r="Q106" s="177"/>
      <c r="R106" s="178"/>
      <c r="S106" s="81"/>
      <c r="T106" s="2"/>
      <c r="U106" s="2"/>
      <c r="V106" s="2"/>
      <c r="W106" s="2"/>
    </row>
    <row r="107" spans="1:23" ht="15.75" customHeight="1" x14ac:dyDescent="0.25">
      <c r="A107" s="9">
        <v>35210366</v>
      </c>
      <c r="B107" s="10">
        <v>148.27956311656001</v>
      </c>
      <c r="C107" s="6">
        <f t="shared" si="69"/>
        <v>151.25</v>
      </c>
      <c r="D107" s="6">
        <f t="shared" si="70"/>
        <v>155.63999999999999</v>
      </c>
      <c r="E107" s="6">
        <f t="shared" si="71"/>
        <v>158.99</v>
      </c>
      <c r="F107" s="6">
        <f t="shared" si="116"/>
        <v>163.28273000000002</v>
      </c>
      <c r="G107" s="129">
        <f t="shared" si="76"/>
        <v>162.48778000000001</v>
      </c>
      <c r="H107" s="6">
        <f t="shared" si="15"/>
        <v>166.20875016200003</v>
      </c>
      <c r="I107" s="6">
        <f t="shared" ref="I107" si="118">(H107*103.65)/100</f>
        <v>172.27536954291304</v>
      </c>
      <c r="J107" s="6">
        <f t="shared" si="45"/>
        <v>178.34198892382602</v>
      </c>
      <c r="K107" s="6">
        <f t="shared" si="46"/>
        <v>180.73672459616014</v>
      </c>
      <c r="L107" s="156" t="s">
        <v>71</v>
      </c>
      <c r="M107" s="156"/>
      <c r="N107" s="156"/>
      <c r="O107" s="156"/>
      <c r="P107" s="156"/>
      <c r="Q107" s="177"/>
      <c r="R107" s="178"/>
      <c r="S107" s="81"/>
      <c r="T107" s="2"/>
      <c r="U107" s="2"/>
      <c r="V107" s="2"/>
      <c r="W107" s="2"/>
    </row>
    <row r="108" spans="1:23" s="4" customFormat="1" ht="29.25" customHeight="1" x14ac:dyDescent="0.3">
      <c r="A108" s="210" t="s">
        <v>324</v>
      </c>
      <c r="B108" s="213"/>
      <c r="C108" s="213"/>
      <c r="D108" s="213"/>
      <c r="E108" s="213"/>
      <c r="F108" s="213"/>
      <c r="G108" s="213"/>
      <c r="H108" s="213"/>
      <c r="I108" s="213"/>
      <c r="J108" s="213"/>
      <c r="K108" s="213"/>
      <c r="L108" s="213"/>
      <c r="M108" s="213"/>
      <c r="N108" s="213"/>
      <c r="O108" s="213"/>
      <c r="P108" s="213"/>
      <c r="Q108" s="213"/>
      <c r="R108" s="214"/>
      <c r="S108" s="78"/>
      <c r="T108" s="27"/>
    </row>
    <row r="109" spans="1:23" ht="15.75" customHeight="1" x14ac:dyDescent="0.25">
      <c r="A109" s="7">
        <v>35210410</v>
      </c>
      <c r="B109" s="6">
        <v>10.57311914598</v>
      </c>
      <c r="C109" s="6">
        <f t="shared" si="69"/>
        <v>10.78</v>
      </c>
      <c r="D109" s="6">
        <f t="shared" si="70"/>
        <v>11.09</v>
      </c>
      <c r="E109" s="6">
        <f t="shared" si="71"/>
        <v>11.33</v>
      </c>
      <c r="F109" s="6">
        <f t="shared" si="116"/>
        <v>11.635910000000001</v>
      </c>
      <c r="G109" s="129">
        <f t="shared" ref="G109" si="119">(E109*102.2)/100</f>
        <v>11.57926</v>
      </c>
      <c r="H109" s="6">
        <f t="shared" si="15"/>
        <v>11.844425054</v>
      </c>
      <c r="I109" s="6">
        <f t="shared" ref="I109" si="120">(H109*103.65)/100</f>
        <v>12.276746568471001</v>
      </c>
      <c r="J109" s="6">
        <f t="shared" si="45"/>
        <v>12.709068082942</v>
      </c>
      <c r="K109" s="6">
        <f t="shared" si="46"/>
        <v>12.879722559120035</v>
      </c>
      <c r="L109" s="153" t="s">
        <v>35</v>
      </c>
      <c r="M109" s="153"/>
      <c r="N109" s="153"/>
      <c r="O109" s="153"/>
      <c r="P109" s="153"/>
      <c r="Q109" s="153"/>
      <c r="R109" s="212"/>
      <c r="S109" s="81"/>
      <c r="T109" s="2"/>
      <c r="U109" s="2"/>
      <c r="V109" s="2"/>
      <c r="W109" s="2"/>
    </row>
    <row r="110" spans="1:23" ht="15.75" customHeight="1" x14ac:dyDescent="0.25">
      <c r="A110" s="7">
        <v>35210411</v>
      </c>
      <c r="B110" s="6">
        <v>21.134606697740001</v>
      </c>
      <c r="C110" s="6">
        <f t="shared" si="69"/>
        <v>21.56</v>
      </c>
      <c r="D110" s="6">
        <f t="shared" si="70"/>
        <v>22.19</v>
      </c>
      <c r="E110" s="6">
        <f t="shared" si="71"/>
        <v>22.67</v>
      </c>
      <c r="F110" s="6">
        <f t="shared" ref="F110" si="121">(E110*102.7)/100</f>
        <v>23.282090000000004</v>
      </c>
      <c r="G110" s="129">
        <f t="shared" ref="G110:G131" si="122">(E110*102.2)/100</f>
        <v>23.168740000000003</v>
      </c>
      <c r="H110" s="6">
        <f t="shared" si="15"/>
        <v>23.699304146000003</v>
      </c>
      <c r="I110" s="6">
        <f t="shared" ref="I110" si="123">(H110*103.65)/100</f>
        <v>24.564328747329004</v>
      </c>
      <c r="J110" s="6">
        <f t="shared" si="45"/>
        <v>25.429353348658001</v>
      </c>
      <c r="K110" s="6">
        <f t="shared" si="46"/>
        <v>25.770812922793571</v>
      </c>
      <c r="L110" s="156" t="s">
        <v>36</v>
      </c>
      <c r="M110" s="156"/>
      <c r="N110" s="156"/>
      <c r="O110" s="156"/>
      <c r="P110" s="156"/>
      <c r="Q110" s="177"/>
      <c r="R110" s="178"/>
      <c r="S110" s="81"/>
      <c r="T110" s="2"/>
      <c r="U110" s="2"/>
      <c r="V110" s="2"/>
      <c r="W110" s="2"/>
    </row>
    <row r="111" spans="1:23" ht="15.75" customHeight="1" x14ac:dyDescent="0.25">
      <c r="A111" s="7">
        <v>35210412</v>
      </c>
      <c r="B111" s="6">
        <v>42.257581801259995</v>
      </c>
      <c r="C111" s="6">
        <f t="shared" si="69"/>
        <v>43.1</v>
      </c>
      <c r="D111" s="6">
        <f t="shared" si="70"/>
        <v>44.35</v>
      </c>
      <c r="E111" s="6">
        <f t="shared" si="71"/>
        <v>45.3</v>
      </c>
      <c r="F111" s="6">
        <f t="shared" ref="F111" si="124">(E111*102.7)/100</f>
        <v>46.523099999999992</v>
      </c>
      <c r="G111" s="129">
        <f t="shared" si="122"/>
        <v>46.296599999999998</v>
      </c>
      <c r="H111" s="6">
        <f t="shared" si="15"/>
        <v>47.356792139999996</v>
      </c>
      <c r="I111" s="6">
        <f t="shared" ref="I111" si="125">(H111*103.65)/100</f>
        <v>49.085315053110001</v>
      </c>
      <c r="J111" s="6">
        <f t="shared" si="45"/>
        <v>50.813837966219992</v>
      </c>
      <c r="K111" s="6">
        <f t="shared" si="46"/>
        <v>51.496154627373123</v>
      </c>
      <c r="L111" s="156" t="s">
        <v>37</v>
      </c>
      <c r="M111" s="156"/>
      <c r="N111" s="156"/>
      <c r="O111" s="156"/>
      <c r="P111" s="156"/>
      <c r="Q111" s="177"/>
      <c r="R111" s="178"/>
      <c r="S111" s="81"/>
      <c r="T111" s="2"/>
      <c r="U111" s="2"/>
      <c r="V111" s="2"/>
      <c r="W111" s="2"/>
    </row>
    <row r="112" spans="1:23" ht="15.75" customHeight="1" x14ac:dyDescent="0.25">
      <c r="A112" s="7">
        <v>35210413</v>
      </c>
      <c r="B112" s="6">
        <v>63.380556904779993</v>
      </c>
      <c r="C112" s="6">
        <f t="shared" si="69"/>
        <v>64.650000000000006</v>
      </c>
      <c r="D112" s="6">
        <f t="shared" si="70"/>
        <v>66.52</v>
      </c>
      <c r="E112" s="6">
        <f t="shared" si="71"/>
        <v>67.95</v>
      </c>
      <c r="F112" s="6">
        <f t="shared" ref="F112" si="126">(E112*102.7)/100</f>
        <v>69.784649999999999</v>
      </c>
      <c r="G112" s="129">
        <f t="shared" si="122"/>
        <v>69.444900000000004</v>
      </c>
      <c r="H112" s="6">
        <f t="shared" si="15"/>
        <v>71.035188210000001</v>
      </c>
      <c r="I112" s="6">
        <f t="shared" ref="I112" si="127">(H112*103.65)/100</f>
        <v>73.627972579664998</v>
      </c>
      <c r="J112" s="6">
        <f t="shared" si="45"/>
        <v>76.220756949329996</v>
      </c>
      <c r="K112" s="6">
        <f t="shared" si="46"/>
        <v>77.244231941059695</v>
      </c>
      <c r="L112" s="156" t="s">
        <v>40</v>
      </c>
      <c r="M112" s="156"/>
      <c r="N112" s="156"/>
      <c r="O112" s="156"/>
      <c r="P112" s="156"/>
      <c r="Q112" s="177"/>
      <c r="R112" s="178"/>
      <c r="S112" s="81"/>
      <c r="T112" s="2"/>
      <c r="U112" s="2"/>
      <c r="V112" s="2"/>
      <c r="W112" s="2"/>
    </row>
    <row r="113" spans="1:23" ht="15.75" customHeight="1" x14ac:dyDescent="0.25">
      <c r="A113" s="7">
        <v>35210414</v>
      </c>
      <c r="B113" s="6">
        <v>95.099914342719998</v>
      </c>
      <c r="C113" s="6">
        <f t="shared" si="69"/>
        <v>97</v>
      </c>
      <c r="D113" s="6">
        <f t="shared" si="70"/>
        <v>99.81</v>
      </c>
      <c r="E113" s="6">
        <f t="shared" si="71"/>
        <v>101.96</v>
      </c>
      <c r="F113" s="6">
        <f t="shared" ref="F113" si="128">(E113*102.7)/100</f>
        <v>104.71292</v>
      </c>
      <c r="G113" s="129">
        <f t="shared" si="122"/>
        <v>104.20312</v>
      </c>
      <c r="H113" s="6">
        <f t="shared" si="15"/>
        <v>106.58937144800001</v>
      </c>
      <c r="I113" s="6">
        <f t="shared" ref="I113" si="129">(H113*103.65)/100</f>
        <v>110.47988350585202</v>
      </c>
      <c r="J113" s="6">
        <f t="shared" si="45"/>
        <v>114.37039556370401</v>
      </c>
      <c r="K113" s="6">
        <f t="shared" si="46"/>
        <v>115.9061352275268</v>
      </c>
      <c r="L113" s="156" t="s">
        <v>38</v>
      </c>
      <c r="M113" s="156"/>
      <c r="N113" s="156"/>
      <c r="O113" s="156"/>
      <c r="P113" s="156"/>
      <c r="Q113" s="177"/>
      <c r="R113" s="178"/>
      <c r="S113" s="81"/>
      <c r="T113" s="2"/>
      <c r="U113" s="2"/>
      <c r="V113" s="2"/>
      <c r="W113" s="2"/>
    </row>
    <row r="114" spans="1:23" ht="15.75" customHeight="1" x14ac:dyDescent="0.25">
      <c r="A114" s="7">
        <v>35210415</v>
      </c>
      <c r="B114" s="6">
        <v>126.77274540377999</v>
      </c>
      <c r="C114" s="6">
        <f t="shared" si="69"/>
        <v>129.31</v>
      </c>
      <c r="D114" s="6">
        <f t="shared" si="70"/>
        <v>133.06</v>
      </c>
      <c r="E114" s="6">
        <f t="shared" si="71"/>
        <v>135.91999999999999</v>
      </c>
      <c r="F114" s="6">
        <f t="shared" ref="F114" si="130">(E114*102.7)/100</f>
        <v>139.58983999999998</v>
      </c>
      <c r="G114" s="129">
        <f t="shared" si="122"/>
        <v>138.91023999999999</v>
      </c>
      <c r="H114" s="6">
        <f t="shared" si="15"/>
        <v>142.09128449599999</v>
      </c>
      <c r="I114" s="6">
        <f t="shared" ref="I114" si="131">(H114*103.65)/100</f>
        <v>147.27761638010398</v>
      </c>
      <c r="J114" s="6">
        <f t="shared" si="45"/>
        <v>152.46394826420797</v>
      </c>
      <c r="K114" s="6">
        <f t="shared" si="46"/>
        <v>154.51119949122636</v>
      </c>
      <c r="L114" s="156" t="s">
        <v>39</v>
      </c>
      <c r="M114" s="156"/>
      <c r="N114" s="156"/>
      <c r="O114" s="156"/>
      <c r="P114" s="156"/>
      <c r="Q114" s="177"/>
      <c r="R114" s="178"/>
      <c r="S114" s="81"/>
      <c r="T114" s="2"/>
      <c r="U114" s="2"/>
      <c r="V114" s="2"/>
      <c r="W114" s="2"/>
    </row>
    <row r="115" spans="1:23" ht="15.75" customHeight="1" x14ac:dyDescent="0.25">
      <c r="A115" s="8">
        <v>35210416</v>
      </c>
      <c r="B115" s="6">
        <v>190.15330230855997</v>
      </c>
      <c r="C115" s="6">
        <f t="shared" si="69"/>
        <v>193.96</v>
      </c>
      <c r="D115" s="6">
        <f t="shared" si="70"/>
        <v>199.58</v>
      </c>
      <c r="E115" s="6">
        <f t="shared" si="71"/>
        <v>203.87</v>
      </c>
      <c r="F115" s="6">
        <f t="shared" ref="F115" si="132">(E115*102.7)/100</f>
        <v>209.37449000000001</v>
      </c>
      <c r="G115" s="129">
        <f t="shared" si="122"/>
        <v>208.35514000000003</v>
      </c>
      <c r="H115" s="6">
        <f t="shared" si="15"/>
        <v>213.12647270600007</v>
      </c>
      <c r="I115" s="6">
        <f t="shared" ref="I115" si="133">(H115*103.65)/100</f>
        <v>220.90558895976909</v>
      </c>
      <c r="J115" s="6">
        <f t="shared" si="45"/>
        <v>228.68470521353808</v>
      </c>
      <c r="K115" s="6">
        <f t="shared" si="46"/>
        <v>231.75543143228614</v>
      </c>
      <c r="L115" s="156" t="s">
        <v>99</v>
      </c>
      <c r="M115" s="156"/>
      <c r="N115" s="156"/>
      <c r="O115" s="156"/>
      <c r="P115" s="156"/>
      <c r="Q115" s="177"/>
      <c r="R115" s="178"/>
      <c r="S115" s="81"/>
      <c r="T115" s="2"/>
      <c r="U115" s="2"/>
      <c r="V115" s="2"/>
      <c r="W115" s="2"/>
    </row>
    <row r="116" spans="1:23" ht="15.75" customHeight="1" x14ac:dyDescent="0.25">
      <c r="A116" s="8">
        <v>35210417</v>
      </c>
      <c r="B116" s="6">
        <v>253.48733283645998</v>
      </c>
      <c r="C116" s="6">
        <f t="shared" si="69"/>
        <v>258.56</v>
      </c>
      <c r="D116" s="6">
        <f t="shared" si="70"/>
        <v>266.06</v>
      </c>
      <c r="E116" s="6">
        <f t="shared" si="71"/>
        <v>271.77999999999997</v>
      </c>
      <c r="F116" s="6">
        <f t="shared" ref="F116" si="134">(E116*102.7)/100</f>
        <v>279.11805999999996</v>
      </c>
      <c r="G116" s="129">
        <f t="shared" si="122"/>
        <v>277.75915999999995</v>
      </c>
      <c r="H116" s="6">
        <f t="shared" si="15"/>
        <v>284.11984476399999</v>
      </c>
      <c r="I116" s="6">
        <f t="shared" ref="I116" si="135">(H116*103.65)/100</f>
        <v>294.49021909788598</v>
      </c>
      <c r="J116" s="6">
        <f t="shared" si="45"/>
        <v>304.86059343177197</v>
      </c>
      <c r="K116" s="6">
        <f t="shared" si="46"/>
        <v>308.95419215513169</v>
      </c>
      <c r="L116" s="156" t="s">
        <v>100</v>
      </c>
      <c r="M116" s="156"/>
      <c r="N116" s="156"/>
      <c r="O116" s="156"/>
      <c r="P116" s="156"/>
      <c r="Q116" s="177"/>
      <c r="R116" s="178"/>
      <c r="S116" s="81"/>
      <c r="T116" s="2"/>
      <c r="U116" s="2"/>
      <c r="V116" s="2"/>
      <c r="W116" s="2"/>
    </row>
    <row r="117" spans="1:23" ht="15.75" customHeight="1" x14ac:dyDescent="0.25">
      <c r="A117" s="7">
        <v>35210443</v>
      </c>
      <c r="B117" s="6">
        <v>18.12202379476</v>
      </c>
      <c r="C117" s="6">
        <f t="shared" si="69"/>
        <v>18.48</v>
      </c>
      <c r="D117" s="6">
        <f t="shared" si="70"/>
        <v>19.02</v>
      </c>
      <c r="E117" s="6">
        <f t="shared" si="71"/>
        <v>19.43</v>
      </c>
      <c r="F117" s="6">
        <f t="shared" ref="F117" si="136">(E117*102.7)/100</f>
        <v>19.954609999999999</v>
      </c>
      <c r="G117" s="129">
        <f t="shared" si="122"/>
        <v>19.85746</v>
      </c>
      <c r="H117" s="6">
        <f t="shared" si="15"/>
        <v>20.312195834000001</v>
      </c>
      <c r="I117" s="6">
        <f t="shared" ref="I117" si="137">(H117*103.65)/100</f>
        <v>21.053590981941003</v>
      </c>
      <c r="J117" s="6">
        <f t="shared" si="45"/>
        <v>21.794986129881998</v>
      </c>
      <c r="K117" s="6">
        <f t="shared" si="46"/>
        <v>22.087644247458275</v>
      </c>
      <c r="L117" s="156" t="s">
        <v>3</v>
      </c>
      <c r="M117" s="156"/>
      <c r="N117" s="156"/>
      <c r="O117" s="156"/>
      <c r="P117" s="156"/>
      <c r="Q117" s="177"/>
      <c r="R117" s="178"/>
      <c r="S117" s="81"/>
      <c r="T117" s="2"/>
      <c r="U117" s="2"/>
      <c r="V117" s="2"/>
      <c r="W117" s="2"/>
    </row>
    <row r="118" spans="1:23" ht="15.75" customHeight="1" x14ac:dyDescent="0.25">
      <c r="A118" s="7">
        <v>35210444</v>
      </c>
      <c r="B118" s="6">
        <v>27.159772503700001</v>
      </c>
      <c r="C118" s="6">
        <f t="shared" si="69"/>
        <v>27.7</v>
      </c>
      <c r="D118" s="6">
        <f t="shared" si="70"/>
        <v>28.5</v>
      </c>
      <c r="E118" s="6">
        <f t="shared" si="71"/>
        <v>29.11</v>
      </c>
      <c r="F118" s="6">
        <f t="shared" ref="F118" si="138">(E118*102.7)/100</f>
        <v>29.895970000000002</v>
      </c>
      <c r="G118" s="129">
        <f t="shared" si="122"/>
        <v>29.750419999999998</v>
      </c>
      <c r="H118" s="6">
        <f t="shared" si="15"/>
        <v>30.431704617999998</v>
      </c>
      <c r="I118" s="6">
        <f t="shared" ref="I118" si="139">(H118*103.65)/100</f>
        <v>31.542461836556999</v>
      </c>
      <c r="J118" s="6">
        <f t="shared" si="45"/>
        <v>32.653219055113993</v>
      </c>
      <c r="K118" s="6">
        <f t="shared" si="46"/>
        <v>33.091679055250147</v>
      </c>
      <c r="L118" s="156" t="s">
        <v>4</v>
      </c>
      <c r="M118" s="156"/>
      <c r="N118" s="156"/>
      <c r="O118" s="156"/>
      <c r="P118" s="156"/>
      <c r="Q118" s="177"/>
      <c r="R118" s="178"/>
      <c r="S118" s="81"/>
      <c r="T118" s="2"/>
      <c r="U118" s="2"/>
      <c r="V118" s="2"/>
      <c r="W118" s="2"/>
    </row>
    <row r="119" spans="1:23" ht="15.75" customHeight="1" x14ac:dyDescent="0.25">
      <c r="A119" s="7">
        <v>35210445</v>
      </c>
      <c r="B119" s="6">
        <v>36.232415995299995</v>
      </c>
      <c r="C119" s="6">
        <f t="shared" si="69"/>
        <v>36.96</v>
      </c>
      <c r="D119" s="6">
        <f t="shared" si="70"/>
        <v>38.03</v>
      </c>
      <c r="E119" s="6">
        <f t="shared" si="71"/>
        <v>38.85</v>
      </c>
      <c r="F119" s="6">
        <f t="shared" ref="F119" si="140">(E119*102.7)/100</f>
        <v>39.898950000000006</v>
      </c>
      <c r="G119" s="129">
        <f t="shared" si="122"/>
        <v>39.704700000000003</v>
      </c>
      <c r="H119" s="6">
        <f t="shared" si="15"/>
        <v>40.613937630000002</v>
      </c>
      <c r="I119" s="6">
        <f t="shared" ref="I119" si="141">(H119*103.65)/100</f>
        <v>42.096346353495001</v>
      </c>
      <c r="J119" s="6">
        <f t="shared" si="45"/>
        <v>43.578755076989999</v>
      </c>
      <c r="K119" s="6">
        <f t="shared" si="46"/>
        <v>44.163920690363042</v>
      </c>
      <c r="L119" s="156" t="s">
        <v>7</v>
      </c>
      <c r="M119" s="156"/>
      <c r="N119" s="156"/>
      <c r="O119" s="156"/>
      <c r="P119" s="156"/>
      <c r="Q119" s="177"/>
      <c r="R119" s="178"/>
      <c r="S119" s="81"/>
      <c r="T119" s="2"/>
      <c r="U119" s="2"/>
      <c r="V119" s="2"/>
      <c r="W119" s="2"/>
    </row>
    <row r="120" spans="1:23" ht="15.75" customHeight="1" x14ac:dyDescent="0.25">
      <c r="A120" s="7">
        <v>35210446</v>
      </c>
      <c r="B120" s="6">
        <v>54.331176601620001</v>
      </c>
      <c r="C120" s="6">
        <f t="shared" si="69"/>
        <v>55.42</v>
      </c>
      <c r="D120" s="6">
        <f t="shared" si="70"/>
        <v>57.03</v>
      </c>
      <c r="E120" s="6">
        <f t="shared" si="71"/>
        <v>58.26</v>
      </c>
      <c r="F120" s="6">
        <f t="shared" ref="F120" si="142">(E120*102.7)/100</f>
        <v>59.833019999999998</v>
      </c>
      <c r="G120" s="129">
        <f t="shared" si="122"/>
        <v>59.541719999999998</v>
      </c>
      <c r="H120" s="6">
        <f t="shared" si="15"/>
        <v>60.905225387999998</v>
      </c>
      <c r="I120" s="6">
        <f t="shared" ref="I120" si="143">(H120*103.65)/100</f>
        <v>63.128266114662004</v>
      </c>
      <c r="J120" s="6">
        <f t="shared" si="45"/>
        <v>65.351306841323989</v>
      </c>
      <c r="K120" s="6">
        <f t="shared" si="46"/>
        <v>66.228829328714298</v>
      </c>
      <c r="L120" s="156" t="s">
        <v>8</v>
      </c>
      <c r="M120" s="156"/>
      <c r="N120" s="156"/>
      <c r="O120" s="156"/>
      <c r="P120" s="156"/>
      <c r="Q120" s="177"/>
      <c r="R120" s="178"/>
      <c r="S120" s="81"/>
      <c r="T120" s="2"/>
      <c r="U120" s="2"/>
      <c r="V120" s="2"/>
      <c r="W120" s="2"/>
    </row>
    <row r="121" spans="1:23" ht="15.75" customHeight="1" x14ac:dyDescent="0.25">
      <c r="A121" s="7">
        <v>35210453</v>
      </c>
      <c r="B121" s="6">
        <v>9.0493803031599995</v>
      </c>
      <c r="C121" s="6">
        <f t="shared" si="69"/>
        <v>9.23</v>
      </c>
      <c r="D121" s="6">
        <f t="shared" si="70"/>
        <v>9.5</v>
      </c>
      <c r="E121" s="6">
        <f t="shared" si="71"/>
        <v>9.6999999999999993</v>
      </c>
      <c r="F121" s="6">
        <f t="shared" ref="F121" si="144">(E121*102.7)/100</f>
        <v>9.9619</v>
      </c>
      <c r="G121" s="129">
        <f t="shared" si="122"/>
        <v>9.9133999999999993</v>
      </c>
      <c r="H121" s="6">
        <f t="shared" ref="H121:H161" si="145">(G121*102.29)/100</f>
        <v>10.14041686</v>
      </c>
      <c r="I121" s="6">
        <f t="shared" ref="I121" si="146">(H121*103.65)/100</f>
        <v>10.510542075390001</v>
      </c>
      <c r="J121" s="6">
        <f t="shared" si="45"/>
        <v>10.88066729078</v>
      </c>
      <c r="K121" s="6">
        <f t="shared" si="46"/>
        <v>11.026770416898881</v>
      </c>
      <c r="L121" s="156" t="s">
        <v>5</v>
      </c>
      <c r="M121" s="156"/>
      <c r="N121" s="156"/>
      <c r="O121" s="156"/>
      <c r="P121" s="156"/>
      <c r="Q121" s="177"/>
      <c r="R121" s="178"/>
      <c r="S121" s="81"/>
      <c r="T121" s="2"/>
      <c r="U121" s="2"/>
      <c r="V121" s="2"/>
      <c r="W121" s="2"/>
    </row>
    <row r="122" spans="1:23" ht="15.75" customHeight="1" x14ac:dyDescent="0.25">
      <c r="A122" s="7">
        <v>35210454</v>
      </c>
      <c r="B122" s="6">
        <v>13.597333643179997</v>
      </c>
      <c r="C122" s="6">
        <f t="shared" si="69"/>
        <v>13.87</v>
      </c>
      <c r="D122" s="6">
        <f t="shared" si="70"/>
        <v>14.27</v>
      </c>
      <c r="E122" s="6">
        <f t="shared" si="71"/>
        <v>14.58</v>
      </c>
      <c r="F122" s="6">
        <f t="shared" ref="F122" si="147">(E122*102.7)/100</f>
        <v>14.973660000000001</v>
      </c>
      <c r="G122" s="129">
        <f t="shared" si="122"/>
        <v>14.90076</v>
      </c>
      <c r="H122" s="6">
        <f t="shared" si="145"/>
        <v>15.241987404000001</v>
      </c>
      <c r="I122" s="6">
        <f t="shared" ref="I122" si="148">(H122*103.65)/100</f>
        <v>15.798319944246002</v>
      </c>
      <c r="J122" s="6">
        <f t="shared" si="45"/>
        <v>16.354652484492</v>
      </c>
      <c r="K122" s="6">
        <f t="shared" si="46"/>
        <v>16.574259039008837</v>
      </c>
      <c r="L122" s="156" t="s">
        <v>6</v>
      </c>
      <c r="M122" s="156"/>
      <c r="N122" s="156"/>
      <c r="O122" s="156"/>
      <c r="P122" s="156"/>
      <c r="Q122" s="177"/>
      <c r="R122" s="178"/>
      <c r="S122" s="81"/>
      <c r="T122" s="2"/>
      <c r="U122" s="2"/>
      <c r="V122" s="2"/>
      <c r="W122" s="2"/>
    </row>
    <row r="123" spans="1:23" ht="15.75" customHeight="1" x14ac:dyDescent="0.25">
      <c r="A123" s="7">
        <v>35210455</v>
      </c>
      <c r="B123" s="6">
        <v>18.12202379476</v>
      </c>
      <c r="C123" s="6">
        <f t="shared" si="69"/>
        <v>18.48</v>
      </c>
      <c r="D123" s="6">
        <f t="shared" si="70"/>
        <v>19.02</v>
      </c>
      <c r="E123" s="6">
        <f t="shared" si="71"/>
        <v>19.43</v>
      </c>
      <c r="F123" s="6">
        <f t="shared" ref="F123" si="149">(E123*102.7)/100</f>
        <v>19.954609999999999</v>
      </c>
      <c r="G123" s="129">
        <f t="shared" si="122"/>
        <v>19.85746</v>
      </c>
      <c r="H123" s="6">
        <f t="shared" si="145"/>
        <v>20.312195834000001</v>
      </c>
      <c r="I123" s="6">
        <f t="shared" ref="I123" si="150">(H123*103.65)/100</f>
        <v>21.053590981941003</v>
      </c>
      <c r="J123" s="6">
        <f t="shared" si="45"/>
        <v>21.794986129881998</v>
      </c>
      <c r="K123" s="6">
        <f t="shared" si="46"/>
        <v>22.087644247458275</v>
      </c>
      <c r="L123" s="156" t="s">
        <v>9</v>
      </c>
      <c r="M123" s="156"/>
      <c r="N123" s="156"/>
      <c r="O123" s="156"/>
      <c r="P123" s="156"/>
      <c r="Q123" s="177"/>
      <c r="R123" s="178"/>
      <c r="S123" s="81"/>
      <c r="T123" s="2"/>
      <c r="U123" s="2"/>
      <c r="V123" s="2"/>
      <c r="W123" s="2"/>
    </row>
    <row r="124" spans="1:23" ht="15.75" customHeight="1" x14ac:dyDescent="0.25">
      <c r="A124" s="7">
        <v>35210456</v>
      </c>
      <c r="B124" s="6">
        <v>27.159772503700001</v>
      </c>
      <c r="C124" s="6">
        <f t="shared" si="69"/>
        <v>27.7</v>
      </c>
      <c r="D124" s="6">
        <f t="shared" si="70"/>
        <v>28.5</v>
      </c>
      <c r="E124" s="6">
        <f t="shared" si="71"/>
        <v>29.11</v>
      </c>
      <c r="F124" s="6">
        <f t="shared" ref="F124" si="151">(E124*102.7)/100</f>
        <v>29.895970000000002</v>
      </c>
      <c r="G124" s="129">
        <f t="shared" si="122"/>
        <v>29.750419999999998</v>
      </c>
      <c r="H124" s="6">
        <f t="shared" si="145"/>
        <v>30.431704617999998</v>
      </c>
      <c r="I124" s="6">
        <f t="shared" ref="I124" si="152">(H124*103.65)/100</f>
        <v>31.542461836556999</v>
      </c>
      <c r="J124" s="6">
        <f t="shared" si="45"/>
        <v>32.653219055113993</v>
      </c>
      <c r="K124" s="6">
        <f t="shared" si="46"/>
        <v>33.091679055250147</v>
      </c>
      <c r="L124" s="156" t="s">
        <v>10</v>
      </c>
      <c r="M124" s="156"/>
      <c r="N124" s="156"/>
      <c r="O124" s="156"/>
      <c r="P124" s="156"/>
      <c r="Q124" s="177"/>
      <c r="R124" s="178"/>
      <c r="S124" s="81"/>
      <c r="T124" s="2"/>
      <c r="U124" s="2"/>
      <c r="V124" s="2"/>
      <c r="W124" s="2"/>
    </row>
    <row r="125" spans="1:23" ht="15.75" customHeight="1" x14ac:dyDescent="0.25">
      <c r="A125" s="7">
        <v>35210460</v>
      </c>
      <c r="B125" s="6">
        <v>10.57311914598</v>
      </c>
      <c r="C125" s="6">
        <f t="shared" si="69"/>
        <v>10.78</v>
      </c>
      <c r="D125" s="6">
        <f t="shared" si="70"/>
        <v>11.09</v>
      </c>
      <c r="E125" s="6">
        <f t="shared" si="71"/>
        <v>11.33</v>
      </c>
      <c r="F125" s="6">
        <f t="shared" ref="F125" si="153">(E125*102.7)/100</f>
        <v>11.635910000000001</v>
      </c>
      <c r="G125" s="129">
        <f t="shared" si="122"/>
        <v>11.57926</v>
      </c>
      <c r="H125" s="6">
        <f t="shared" si="145"/>
        <v>11.844425054</v>
      </c>
      <c r="I125" s="6">
        <f t="shared" ref="I125" si="154">(H125*103.65)/100</f>
        <v>12.276746568471001</v>
      </c>
      <c r="J125" s="6">
        <f t="shared" si="45"/>
        <v>12.709068082942</v>
      </c>
      <c r="K125" s="6">
        <f t="shared" si="46"/>
        <v>12.879722559120035</v>
      </c>
      <c r="L125" s="156" t="s">
        <v>65</v>
      </c>
      <c r="M125" s="156"/>
      <c r="N125" s="156"/>
      <c r="O125" s="156"/>
      <c r="P125" s="156"/>
      <c r="Q125" s="177"/>
      <c r="R125" s="178"/>
      <c r="S125" s="81"/>
      <c r="T125" s="2"/>
      <c r="U125" s="2"/>
      <c r="V125" s="2"/>
      <c r="W125" s="2"/>
    </row>
    <row r="126" spans="1:23" ht="15.75" customHeight="1" x14ac:dyDescent="0.25">
      <c r="A126" s="7">
        <v>35210461</v>
      </c>
      <c r="B126" s="6">
        <v>21.134606697740001</v>
      </c>
      <c r="C126" s="6">
        <f t="shared" si="69"/>
        <v>21.56</v>
      </c>
      <c r="D126" s="6">
        <f t="shared" si="70"/>
        <v>22.19</v>
      </c>
      <c r="E126" s="6">
        <f t="shared" si="71"/>
        <v>22.67</v>
      </c>
      <c r="F126" s="6">
        <f t="shared" ref="F126" si="155">(E126*102.7)/100</f>
        <v>23.282090000000004</v>
      </c>
      <c r="G126" s="129">
        <f t="shared" si="122"/>
        <v>23.168740000000003</v>
      </c>
      <c r="H126" s="6">
        <f t="shared" si="145"/>
        <v>23.699304146000003</v>
      </c>
      <c r="I126" s="6">
        <f t="shared" ref="I126" si="156">(H126*103.65)/100</f>
        <v>24.564328747329004</v>
      </c>
      <c r="J126" s="6">
        <f t="shared" si="45"/>
        <v>25.429353348658001</v>
      </c>
      <c r="K126" s="6">
        <f t="shared" si="46"/>
        <v>25.770812922793571</v>
      </c>
      <c r="L126" s="156" t="s">
        <v>66</v>
      </c>
      <c r="M126" s="156"/>
      <c r="N126" s="156"/>
      <c r="O126" s="156"/>
      <c r="P126" s="156"/>
      <c r="Q126" s="177"/>
      <c r="R126" s="178"/>
      <c r="S126" s="81"/>
      <c r="T126" s="2"/>
      <c r="U126" s="2"/>
      <c r="V126" s="2"/>
      <c r="W126" s="2"/>
    </row>
    <row r="127" spans="1:23" ht="15.75" customHeight="1" x14ac:dyDescent="0.25">
      <c r="A127" s="7">
        <v>35210462</v>
      </c>
      <c r="B127" s="6">
        <v>42.257581801259995</v>
      </c>
      <c r="C127" s="6">
        <f t="shared" si="69"/>
        <v>43.1</v>
      </c>
      <c r="D127" s="6">
        <f t="shared" si="70"/>
        <v>44.35</v>
      </c>
      <c r="E127" s="6">
        <f t="shared" si="71"/>
        <v>45.3</v>
      </c>
      <c r="F127" s="6">
        <f t="shared" ref="F127" si="157">(E127*102.7)/100</f>
        <v>46.523099999999992</v>
      </c>
      <c r="G127" s="129">
        <f t="shared" si="122"/>
        <v>46.296599999999998</v>
      </c>
      <c r="H127" s="6">
        <f t="shared" si="145"/>
        <v>47.356792139999996</v>
      </c>
      <c r="I127" s="6">
        <f t="shared" ref="I127" si="158">(H127*103.65)/100</f>
        <v>49.085315053110001</v>
      </c>
      <c r="J127" s="6">
        <f t="shared" si="45"/>
        <v>50.813837966219992</v>
      </c>
      <c r="K127" s="6">
        <f t="shared" si="46"/>
        <v>51.496154627373123</v>
      </c>
      <c r="L127" s="156" t="s">
        <v>67</v>
      </c>
      <c r="M127" s="156"/>
      <c r="N127" s="156"/>
      <c r="O127" s="156"/>
      <c r="P127" s="156"/>
      <c r="Q127" s="177"/>
      <c r="R127" s="178"/>
      <c r="S127" s="81"/>
      <c r="T127" s="2"/>
      <c r="U127" s="2"/>
      <c r="V127" s="2"/>
      <c r="W127" s="2"/>
    </row>
    <row r="128" spans="1:23" ht="15.75" customHeight="1" x14ac:dyDescent="0.25">
      <c r="A128" s="7">
        <v>35210463</v>
      </c>
      <c r="B128" s="6">
        <v>63.380556904779993</v>
      </c>
      <c r="C128" s="6">
        <f t="shared" si="69"/>
        <v>64.650000000000006</v>
      </c>
      <c r="D128" s="6">
        <f t="shared" si="70"/>
        <v>66.52</v>
      </c>
      <c r="E128" s="6">
        <f t="shared" si="71"/>
        <v>67.95</v>
      </c>
      <c r="F128" s="6">
        <f t="shared" ref="F128" si="159">(E128*102.7)/100</f>
        <v>69.784649999999999</v>
      </c>
      <c r="G128" s="129">
        <f t="shared" si="122"/>
        <v>69.444900000000004</v>
      </c>
      <c r="H128" s="6">
        <f t="shared" si="145"/>
        <v>71.035188210000001</v>
      </c>
      <c r="I128" s="6">
        <f t="shared" ref="I128" si="160">(H128*103.65)/100</f>
        <v>73.627972579664998</v>
      </c>
      <c r="J128" s="6">
        <f t="shared" si="45"/>
        <v>76.220756949329996</v>
      </c>
      <c r="K128" s="6">
        <f t="shared" si="46"/>
        <v>77.244231941059695</v>
      </c>
      <c r="L128" s="156" t="s">
        <v>68</v>
      </c>
      <c r="M128" s="156"/>
      <c r="N128" s="156"/>
      <c r="O128" s="156"/>
      <c r="P128" s="156"/>
      <c r="Q128" s="177"/>
      <c r="R128" s="178"/>
      <c r="S128" s="81"/>
      <c r="T128" s="2"/>
      <c r="U128" s="2"/>
      <c r="V128" s="2"/>
      <c r="W128" s="2"/>
    </row>
    <row r="129" spans="1:23" ht="15.75" customHeight="1" x14ac:dyDescent="0.25">
      <c r="A129" s="7">
        <v>35210464</v>
      </c>
      <c r="B129" s="6">
        <v>95.099914342719998</v>
      </c>
      <c r="C129" s="6">
        <f t="shared" si="69"/>
        <v>97</v>
      </c>
      <c r="D129" s="6">
        <f t="shared" si="70"/>
        <v>99.81</v>
      </c>
      <c r="E129" s="6">
        <f t="shared" si="71"/>
        <v>101.96</v>
      </c>
      <c r="F129" s="6">
        <f t="shared" ref="F129" si="161">(E129*102.7)/100</f>
        <v>104.71292</v>
      </c>
      <c r="G129" s="129">
        <f t="shared" si="122"/>
        <v>104.20312</v>
      </c>
      <c r="H129" s="6">
        <f t="shared" si="145"/>
        <v>106.58937144800001</v>
      </c>
      <c r="I129" s="6">
        <f t="shared" ref="I129" si="162">(H129*103.65)/100</f>
        <v>110.47988350585202</v>
      </c>
      <c r="J129" s="6">
        <f t="shared" si="45"/>
        <v>114.37039556370401</v>
      </c>
      <c r="K129" s="6">
        <f t="shared" si="46"/>
        <v>115.9061352275268</v>
      </c>
      <c r="L129" s="156" t="s">
        <v>69</v>
      </c>
      <c r="M129" s="156"/>
      <c r="N129" s="156"/>
      <c r="O129" s="156"/>
      <c r="P129" s="156"/>
      <c r="Q129" s="177"/>
      <c r="R129" s="178"/>
      <c r="S129" s="81"/>
      <c r="T129" s="2"/>
      <c r="U129" s="2"/>
      <c r="V129" s="2"/>
      <c r="W129" s="2"/>
    </row>
    <row r="130" spans="1:23" ht="15.75" customHeight="1" x14ac:dyDescent="0.25">
      <c r="A130" s="7">
        <v>35210465</v>
      </c>
      <c r="B130" s="6">
        <v>126.77274540377999</v>
      </c>
      <c r="C130" s="6">
        <f t="shared" si="69"/>
        <v>129.31</v>
      </c>
      <c r="D130" s="6">
        <f t="shared" si="70"/>
        <v>133.06</v>
      </c>
      <c r="E130" s="6">
        <f t="shared" si="71"/>
        <v>135.91999999999999</v>
      </c>
      <c r="F130" s="6">
        <f t="shared" ref="F130" si="163">(E130*102.7)/100</f>
        <v>139.58983999999998</v>
      </c>
      <c r="G130" s="129">
        <f t="shared" si="122"/>
        <v>138.91023999999999</v>
      </c>
      <c r="H130" s="6">
        <f t="shared" si="145"/>
        <v>142.09128449599999</v>
      </c>
      <c r="I130" s="6">
        <f t="shared" ref="I130" si="164">(H130*103.65)/100</f>
        <v>147.27761638010398</v>
      </c>
      <c r="J130" s="6">
        <f t="shared" si="45"/>
        <v>152.46394826420797</v>
      </c>
      <c r="K130" s="6">
        <f t="shared" si="46"/>
        <v>154.51119949122636</v>
      </c>
      <c r="L130" s="156" t="s">
        <v>70</v>
      </c>
      <c r="M130" s="156"/>
      <c r="N130" s="156"/>
      <c r="O130" s="156"/>
      <c r="P130" s="156"/>
      <c r="Q130" s="177"/>
      <c r="R130" s="178"/>
      <c r="S130" s="81"/>
      <c r="T130" s="2"/>
      <c r="U130" s="2"/>
      <c r="V130" s="2"/>
      <c r="W130" s="2"/>
    </row>
    <row r="131" spans="1:23" ht="15.75" customHeight="1" x14ac:dyDescent="0.25">
      <c r="A131" s="9">
        <v>35210466</v>
      </c>
      <c r="B131" s="6">
        <v>190.15330230855997</v>
      </c>
      <c r="C131" s="6">
        <f t="shared" si="69"/>
        <v>193.96</v>
      </c>
      <c r="D131" s="6">
        <f t="shared" si="70"/>
        <v>199.58</v>
      </c>
      <c r="E131" s="6">
        <f t="shared" si="71"/>
        <v>203.87</v>
      </c>
      <c r="F131" s="6">
        <f t="shared" ref="F131:F133" si="165">(E131*102.7)/100</f>
        <v>209.37449000000001</v>
      </c>
      <c r="G131" s="129">
        <f t="shared" si="122"/>
        <v>208.35514000000003</v>
      </c>
      <c r="H131" s="6">
        <f t="shared" si="145"/>
        <v>213.12647270600007</v>
      </c>
      <c r="I131" s="6">
        <f t="shared" ref="I131" si="166">(H131*103.65)/100</f>
        <v>220.90558895976909</v>
      </c>
      <c r="J131" s="6">
        <f t="shared" si="45"/>
        <v>228.68470521353808</v>
      </c>
      <c r="K131" s="6">
        <f t="shared" si="46"/>
        <v>231.75543143228614</v>
      </c>
      <c r="L131" s="156" t="s">
        <v>71</v>
      </c>
      <c r="M131" s="156"/>
      <c r="N131" s="156"/>
      <c r="O131" s="156"/>
      <c r="P131" s="156"/>
      <c r="Q131" s="177"/>
      <c r="R131" s="178"/>
      <c r="S131" s="81"/>
      <c r="T131" s="2"/>
      <c r="U131" s="2"/>
      <c r="V131" s="2"/>
      <c r="W131" s="2"/>
    </row>
    <row r="132" spans="1:23" s="4" customFormat="1" ht="30" customHeight="1" x14ac:dyDescent="0.3">
      <c r="A132" s="210" t="s">
        <v>329</v>
      </c>
      <c r="B132" s="213"/>
      <c r="C132" s="213"/>
      <c r="D132" s="213"/>
      <c r="E132" s="213"/>
      <c r="F132" s="213"/>
      <c r="G132" s="213"/>
      <c r="H132" s="213"/>
      <c r="I132" s="213"/>
      <c r="J132" s="213"/>
      <c r="K132" s="213"/>
      <c r="L132" s="213"/>
      <c r="M132" s="213"/>
      <c r="N132" s="213"/>
      <c r="O132" s="213"/>
      <c r="P132" s="213"/>
      <c r="Q132" s="213"/>
      <c r="R132" s="214"/>
      <c r="S132" s="78"/>
      <c r="T132" s="27"/>
    </row>
    <row r="133" spans="1:23" s="4" customFormat="1" ht="15.75" customHeight="1" x14ac:dyDescent="0.3">
      <c r="A133" s="49">
        <v>35210510</v>
      </c>
      <c r="B133" s="50">
        <v>9.0959066800400006</v>
      </c>
      <c r="C133" s="6">
        <f t="shared" si="69"/>
        <v>9.2799999999999994</v>
      </c>
      <c r="D133" s="6">
        <f t="shared" si="70"/>
        <v>9.5500000000000007</v>
      </c>
      <c r="E133" s="6">
        <f t="shared" si="71"/>
        <v>9.76</v>
      </c>
      <c r="F133" s="6">
        <f t="shared" si="165"/>
        <v>10.02352</v>
      </c>
      <c r="G133" s="129">
        <f t="shared" ref="G133" si="167">(E133*102.2)/100</f>
        <v>9.9747199999999996</v>
      </c>
      <c r="H133" s="6">
        <f t="shared" si="145"/>
        <v>10.203141088000001</v>
      </c>
      <c r="I133" s="6">
        <f t="shared" ref="I133" si="168">(H133*103.65)/100</f>
        <v>10.575555737712001</v>
      </c>
      <c r="J133" s="6">
        <f t="shared" si="45"/>
        <v>10.947970387424</v>
      </c>
      <c r="K133" s="6">
        <f t="shared" si="46"/>
        <v>11.094977244219905</v>
      </c>
      <c r="L133" s="153" t="s">
        <v>35</v>
      </c>
      <c r="M133" s="153"/>
      <c r="N133" s="153"/>
      <c r="O133" s="153"/>
      <c r="P133" s="153"/>
      <c r="Q133" s="153"/>
      <c r="R133" s="212"/>
      <c r="S133" s="81"/>
    </row>
    <row r="134" spans="1:23" ht="15.75" customHeight="1" x14ac:dyDescent="0.25">
      <c r="A134" s="7">
        <v>35210511</v>
      </c>
      <c r="B134" s="6">
        <v>18.191813360080001</v>
      </c>
      <c r="C134" s="6">
        <f t="shared" si="69"/>
        <v>18.559999999999999</v>
      </c>
      <c r="D134" s="6">
        <f t="shared" si="70"/>
        <v>19.100000000000001</v>
      </c>
      <c r="E134" s="6">
        <f t="shared" si="71"/>
        <v>19.510000000000002</v>
      </c>
      <c r="F134" s="6">
        <f t="shared" ref="F134" si="169">(E134*102.7)/100</f>
        <v>20.036770000000001</v>
      </c>
      <c r="G134" s="129">
        <f t="shared" ref="G134:G156" si="170">(E134*102.2)/100</f>
        <v>19.939220000000002</v>
      </c>
      <c r="H134" s="6">
        <f t="shared" si="145"/>
        <v>20.395828138000002</v>
      </c>
      <c r="I134" s="6">
        <f t="shared" ref="I134" si="171">(H134*103.65)/100</f>
        <v>21.140275865037001</v>
      </c>
      <c r="J134" s="6">
        <f t="shared" si="45"/>
        <v>21.884723592074003</v>
      </c>
      <c r="K134" s="6">
        <f t="shared" si="46"/>
        <v>22.178586683886309</v>
      </c>
      <c r="L134" s="156" t="s">
        <v>36</v>
      </c>
      <c r="M134" s="156"/>
      <c r="N134" s="156"/>
      <c r="O134" s="156"/>
      <c r="P134" s="156"/>
      <c r="Q134" s="177"/>
      <c r="R134" s="178"/>
      <c r="S134" s="81"/>
      <c r="T134" s="2"/>
      <c r="U134" s="2"/>
      <c r="V134" s="2"/>
      <c r="W134" s="2"/>
    </row>
    <row r="135" spans="1:23" ht="15.75" customHeight="1" x14ac:dyDescent="0.25">
      <c r="A135" s="7">
        <v>35210512</v>
      </c>
      <c r="B135" s="6">
        <v>36.337100343279999</v>
      </c>
      <c r="C135" s="6">
        <f t="shared" si="69"/>
        <v>37.06</v>
      </c>
      <c r="D135" s="6">
        <f t="shared" si="70"/>
        <v>38.130000000000003</v>
      </c>
      <c r="E135" s="6">
        <f t="shared" si="71"/>
        <v>38.950000000000003</v>
      </c>
      <c r="F135" s="6">
        <f t="shared" ref="F135" si="172">(E135*102.7)/100</f>
        <v>40.001650000000005</v>
      </c>
      <c r="G135" s="129">
        <f t="shared" si="170"/>
        <v>39.806900000000006</v>
      </c>
      <c r="H135" s="6">
        <f t="shared" si="145"/>
        <v>40.718478010000005</v>
      </c>
      <c r="I135" s="6">
        <f t="shared" ref="I135" si="173">(H135*103.65)/100</f>
        <v>42.204702457365009</v>
      </c>
      <c r="J135" s="6">
        <f t="shared" ref="J135:J173" si="174">(H135*1.073)</f>
        <v>43.690926904730006</v>
      </c>
      <c r="K135" s="6">
        <f t="shared" ref="K135:K173" si="175">(H135*1.022)*1.064</f>
        <v>44.277598735898088</v>
      </c>
      <c r="L135" s="156" t="s">
        <v>37</v>
      </c>
      <c r="M135" s="156"/>
      <c r="N135" s="156"/>
      <c r="O135" s="156"/>
      <c r="P135" s="156"/>
      <c r="Q135" s="177"/>
      <c r="R135" s="178"/>
      <c r="S135" s="81"/>
      <c r="T135" s="2"/>
      <c r="U135" s="2"/>
      <c r="V135" s="2"/>
      <c r="W135" s="2"/>
    </row>
    <row r="136" spans="1:23" ht="15.75" customHeight="1" x14ac:dyDescent="0.25">
      <c r="A136" s="7">
        <v>35210513</v>
      </c>
      <c r="B136" s="6">
        <v>54.552176891800002</v>
      </c>
      <c r="C136" s="6">
        <f t="shared" si="69"/>
        <v>55.64</v>
      </c>
      <c r="D136" s="6">
        <f t="shared" si="70"/>
        <v>57.25</v>
      </c>
      <c r="E136" s="6">
        <f t="shared" si="71"/>
        <v>58.48</v>
      </c>
      <c r="F136" s="6">
        <f t="shared" ref="F136" si="176">(E136*102.7)/100</f>
        <v>60.058959999999999</v>
      </c>
      <c r="G136" s="129">
        <f t="shared" si="170"/>
        <v>59.766559999999998</v>
      </c>
      <c r="H136" s="6">
        <f t="shared" si="145"/>
        <v>61.135214224000002</v>
      </c>
      <c r="I136" s="6">
        <f t="shared" ref="I136" si="177">(H136*103.65)/100</f>
        <v>63.36664954317601</v>
      </c>
      <c r="J136" s="6">
        <f t="shared" si="174"/>
        <v>65.598084862351996</v>
      </c>
      <c r="K136" s="6">
        <f t="shared" si="175"/>
        <v>66.478921028891392</v>
      </c>
      <c r="L136" s="156" t="s">
        <v>40</v>
      </c>
      <c r="M136" s="156"/>
      <c r="N136" s="156"/>
      <c r="O136" s="156"/>
      <c r="P136" s="156"/>
      <c r="Q136" s="177"/>
      <c r="R136" s="178"/>
      <c r="S136" s="81"/>
      <c r="T136" s="2"/>
      <c r="U136" s="2"/>
      <c r="V136" s="2"/>
      <c r="W136" s="2"/>
    </row>
    <row r="137" spans="1:23" ht="15.75" customHeight="1" x14ac:dyDescent="0.25">
      <c r="A137" s="7">
        <v>35210514</v>
      </c>
      <c r="B137" s="6">
        <v>81.770107366599987</v>
      </c>
      <c r="C137" s="6">
        <f t="shared" si="69"/>
        <v>83.41</v>
      </c>
      <c r="D137" s="6">
        <f t="shared" si="70"/>
        <v>85.83</v>
      </c>
      <c r="E137" s="6">
        <f t="shared" si="71"/>
        <v>87.68</v>
      </c>
      <c r="F137" s="6">
        <f t="shared" ref="F137" si="178">(E137*102.7)/100</f>
        <v>90.047360000000012</v>
      </c>
      <c r="G137" s="129">
        <f t="shared" si="170"/>
        <v>89.60896000000001</v>
      </c>
      <c r="H137" s="6">
        <f t="shared" si="145"/>
        <v>91.661005184000018</v>
      </c>
      <c r="I137" s="6">
        <f t="shared" ref="I137" si="179">(H137*103.65)/100</f>
        <v>95.006631873216023</v>
      </c>
      <c r="J137" s="6">
        <f t="shared" si="174"/>
        <v>98.352258562432013</v>
      </c>
      <c r="K137" s="6">
        <f t="shared" si="175"/>
        <v>99.672910325123098</v>
      </c>
      <c r="L137" s="156" t="s">
        <v>38</v>
      </c>
      <c r="M137" s="156"/>
      <c r="N137" s="156"/>
      <c r="O137" s="156"/>
      <c r="P137" s="156"/>
      <c r="Q137" s="177"/>
      <c r="R137" s="178"/>
      <c r="S137" s="81"/>
      <c r="T137" s="2"/>
      <c r="U137" s="2"/>
      <c r="V137" s="2"/>
      <c r="W137" s="2"/>
    </row>
    <row r="138" spans="1:23" ht="15.75" customHeight="1" x14ac:dyDescent="0.25">
      <c r="A138" s="7">
        <v>35210515</v>
      </c>
      <c r="B138" s="6">
        <v>109.03456421827998</v>
      </c>
      <c r="C138" s="6">
        <f t="shared" si="69"/>
        <v>111.22</v>
      </c>
      <c r="D138" s="6">
        <f t="shared" si="70"/>
        <v>114.45</v>
      </c>
      <c r="E138" s="6">
        <f t="shared" si="71"/>
        <v>116.91</v>
      </c>
      <c r="F138" s="6">
        <f t="shared" ref="F138" si="180">(E138*102.7)/100</f>
        <v>120.06657</v>
      </c>
      <c r="G138" s="129">
        <f t="shared" si="170"/>
        <v>119.48201999999999</v>
      </c>
      <c r="H138" s="6">
        <f t="shared" si="145"/>
        <v>122.218158258</v>
      </c>
      <c r="I138" s="6">
        <f t="shared" ref="I138" si="181">(H138*103.65)/100</f>
        <v>126.67912103441701</v>
      </c>
      <c r="J138" s="6">
        <f t="shared" si="174"/>
        <v>131.140083810834</v>
      </c>
      <c r="K138" s="6">
        <f t="shared" si="175"/>
        <v>132.90100303501526</v>
      </c>
      <c r="L138" s="156" t="s">
        <v>39</v>
      </c>
      <c r="M138" s="156"/>
      <c r="N138" s="156"/>
      <c r="O138" s="156"/>
      <c r="P138" s="156"/>
      <c r="Q138" s="177"/>
      <c r="R138" s="178"/>
      <c r="S138" s="81"/>
      <c r="T138" s="2"/>
      <c r="U138" s="2"/>
      <c r="V138" s="2"/>
      <c r="W138" s="2"/>
    </row>
    <row r="139" spans="1:23" ht="15.75" customHeight="1" x14ac:dyDescent="0.25">
      <c r="A139" s="7">
        <v>35210516</v>
      </c>
      <c r="B139" s="6">
        <v>163.5983727043</v>
      </c>
      <c r="C139" s="6">
        <f t="shared" si="69"/>
        <v>166.87</v>
      </c>
      <c r="D139" s="6">
        <f t="shared" si="70"/>
        <v>171.71</v>
      </c>
      <c r="E139" s="6">
        <f t="shared" si="71"/>
        <v>175.4</v>
      </c>
      <c r="F139" s="6">
        <f t="shared" ref="F139" si="182">(E139*102.7)/100</f>
        <v>180.13580000000002</v>
      </c>
      <c r="G139" s="129">
        <f t="shared" si="170"/>
        <v>179.25880000000001</v>
      </c>
      <c r="H139" s="6">
        <f t="shared" si="145"/>
        <v>183.36382652</v>
      </c>
      <c r="I139" s="6">
        <f t="shared" ref="I139" si="183">(H139*103.65)/100</f>
        <v>190.05660618798001</v>
      </c>
      <c r="J139" s="6">
        <f t="shared" si="174"/>
        <v>196.74938585595999</v>
      </c>
      <c r="K139" s="6">
        <f t="shared" si="175"/>
        <v>199.39129186846017</v>
      </c>
      <c r="L139" s="156" t="s">
        <v>99</v>
      </c>
      <c r="M139" s="156"/>
      <c r="N139" s="156"/>
      <c r="O139" s="156"/>
      <c r="P139" s="156"/>
      <c r="Q139" s="177"/>
      <c r="R139" s="178"/>
      <c r="S139" s="81"/>
      <c r="T139" s="2"/>
      <c r="U139" s="2"/>
      <c r="V139" s="2"/>
      <c r="W139" s="2"/>
    </row>
    <row r="140" spans="1:23" ht="15.75" customHeight="1" x14ac:dyDescent="0.25">
      <c r="A140" s="7">
        <v>35210543</v>
      </c>
      <c r="B140" s="6">
        <v>15.586336254799999</v>
      </c>
      <c r="C140" s="6">
        <f t="shared" si="69"/>
        <v>15.9</v>
      </c>
      <c r="D140" s="6">
        <f t="shared" si="70"/>
        <v>16.36</v>
      </c>
      <c r="E140" s="6">
        <f t="shared" si="71"/>
        <v>16.71</v>
      </c>
      <c r="F140" s="6">
        <f t="shared" ref="F140" si="184">(E140*102.7)/100</f>
        <v>17.161170000000002</v>
      </c>
      <c r="G140" s="129">
        <f t="shared" si="170"/>
        <v>17.077620000000003</v>
      </c>
      <c r="H140" s="6">
        <f t="shared" si="145"/>
        <v>17.468697498000004</v>
      </c>
      <c r="I140" s="6">
        <f t="shared" ref="I140" si="185">(H140*103.65)/100</f>
        <v>18.106304956677008</v>
      </c>
      <c r="J140" s="6">
        <f t="shared" si="174"/>
        <v>18.743912415354004</v>
      </c>
      <c r="K140" s="6">
        <f t="shared" si="175"/>
        <v>18.995601408905191</v>
      </c>
      <c r="L140" s="156" t="s">
        <v>3</v>
      </c>
      <c r="M140" s="156"/>
      <c r="N140" s="156"/>
      <c r="O140" s="156"/>
      <c r="P140" s="156"/>
      <c r="Q140" s="177"/>
      <c r="R140" s="178"/>
      <c r="S140" s="81"/>
      <c r="T140" s="2"/>
      <c r="U140" s="2"/>
      <c r="V140" s="2"/>
      <c r="W140" s="2"/>
    </row>
    <row r="141" spans="1:23" ht="15.75" customHeight="1" x14ac:dyDescent="0.25">
      <c r="A141" s="7">
        <v>35210544</v>
      </c>
      <c r="B141" s="6">
        <v>23.3795043822</v>
      </c>
      <c r="C141" s="6">
        <f t="shared" si="69"/>
        <v>23.85</v>
      </c>
      <c r="D141" s="6">
        <f t="shared" si="70"/>
        <v>24.54</v>
      </c>
      <c r="E141" s="6">
        <f t="shared" si="71"/>
        <v>25.07</v>
      </c>
      <c r="F141" s="6">
        <f t="shared" ref="F141" si="186">(E141*102.7)/100</f>
        <v>25.746890000000004</v>
      </c>
      <c r="G141" s="129">
        <f t="shared" si="170"/>
        <v>25.62154</v>
      </c>
      <c r="H141" s="6">
        <f t="shared" si="145"/>
        <v>26.208273266000003</v>
      </c>
      <c r="I141" s="6">
        <f t="shared" ref="I141" si="187">(H141*103.65)/100</f>
        <v>27.164875240209003</v>
      </c>
      <c r="J141" s="6">
        <f t="shared" si="174"/>
        <v>28.121477214418</v>
      </c>
      <c r="K141" s="6">
        <f t="shared" si="175"/>
        <v>28.499086015634532</v>
      </c>
      <c r="L141" s="156" t="s">
        <v>4</v>
      </c>
      <c r="M141" s="156"/>
      <c r="N141" s="156"/>
      <c r="O141" s="156"/>
      <c r="P141" s="156"/>
      <c r="Q141" s="177"/>
      <c r="R141" s="178"/>
      <c r="S141" s="81"/>
      <c r="T141" s="2"/>
      <c r="U141" s="2"/>
      <c r="V141" s="2"/>
      <c r="W141" s="2"/>
    </row>
    <row r="142" spans="1:23" ht="15.75" customHeight="1" x14ac:dyDescent="0.25">
      <c r="A142" s="7">
        <v>35210545</v>
      </c>
      <c r="B142" s="6">
        <v>31.14940932116</v>
      </c>
      <c r="C142" s="6">
        <f t="shared" si="69"/>
        <v>31.77</v>
      </c>
      <c r="D142" s="6">
        <f t="shared" si="70"/>
        <v>32.69</v>
      </c>
      <c r="E142" s="6">
        <f t="shared" si="71"/>
        <v>33.39</v>
      </c>
      <c r="F142" s="6">
        <f t="shared" ref="F142" si="188">(E142*102.7)/100</f>
        <v>34.291530000000002</v>
      </c>
      <c r="G142" s="129">
        <f t="shared" si="170"/>
        <v>34.124580000000002</v>
      </c>
      <c r="H142" s="6">
        <f t="shared" si="145"/>
        <v>34.906032882000005</v>
      </c>
      <c r="I142" s="6">
        <f t="shared" ref="I142" si="189">(H142*103.65)/100</f>
        <v>36.180103082193007</v>
      </c>
      <c r="J142" s="6">
        <f t="shared" si="174"/>
        <v>37.454173282386002</v>
      </c>
      <c r="K142" s="6">
        <f t="shared" si="175"/>
        <v>37.957099404149865</v>
      </c>
      <c r="L142" s="156" t="s">
        <v>7</v>
      </c>
      <c r="M142" s="156"/>
      <c r="N142" s="156"/>
      <c r="O142" s="156"/>
      <c r="P142" s="156"/>
      <c r="Q142" s="177"/>
      <c r="R142" s="178"/>
      <c r="S142" s="81"/>
      <c r="T142" s="2"/>
      <c r="U142" s="2"/>
      <c r="V142" s="2"/>
      <c r="W142" s="2"/>
    </row>
    <row r="143" spans="1:23" ht="15.75" customHeight="1" x14ac:dyDescent="0.25">
      <c r="A143" s="7">
        <v>35210546</v>
      </c>
      <c r="B143" s="6">
        <v>46.735745575960003</v>
      </c>
      <c r="C143" s="6">
        <f t="shared" si="69"/>
        <v>47.67</v>
      </c>
      <c r="D143" s="6">
        <f t="shared" si="70"/>
        <v>49.05</v>
      </c>
      <c r="E143" s="6">
        <f t="shared" si="71"/>
        <v>50.1</v>
      </c>
      <c r="F143" s="6">
        <f t="shared" ref="F143" si="190">(E143*102.7)/100</f>
        <v>51.452700000000007</v>
      </c>
      <c r="G143" s="129">
        <f t="shared" si="170"/>
        <v>51.202200000000005</v>
      </c>
      <c r="H143" s="6">
        <f t="shared" si="145"/>
        <v>52.37473038000001</v>
      </c>
      <c r="I143" s="6">
        <f t="shared" ref="I143" si="191">(H143*103.65)/100</f>
        <v>54.286408038870015</v>
      </c>
      <c r="J143" s="6">
        <f t="shared" si="174"/>
        <v>56.198085697740005</v>
      </c>
      <c r="K143" s="6">
        <f t="shared" si="175"/>
        <v>56.952700813055053</v>
      </c>
      <c r="L143" s="156" t="s">
        <v>8</v>
      </c>
      <c r="M143" s="156"/>
      <c r="N143" s="156"/>
      <c r="O143" s="156"/>
      <c r="P143" s="156"/>
      <c r="Q143" s="177"/>
      <c r="R143" s="178"/>
      <c r="S143" s="81"/>
      <c r="T143" s="2"/>
      <c r="U143" s="2"/>
      <c r="V143" s="2"/>
      <c r="W143" s="2"/>
    </row>
    <row r="144" spans="1:23" ht="15.75" customHeight="1" x14ac:dyDescent="0.25">
      <c r="A144" s="7">
        <v>35210553</v>
      </c>
      <c r="B144" s="6">
        <v>7.7931681273999995</v>
      </c>
      <c r="C144" s="6">
        <f t="shared" si="69"/>
        <v>7.95</v>
      </c>
      <c r="D144" s="6">
        <f t="shared" si="70"/>
        <v>8.18</v>
      </c>
      <c r="E144" s="6">
        <f t="shared" si="71"/>
        <v>8.36</v>
      </c>
      <c r="F144" s="6">
        <f t="shared" ref="F144" si="192">(E144*102.7)/100</f>
        <v>8.5857200000000002</v>
      </c>
      <c r="G144" s="129">
        <f t="shared" si="170"/>
        <v>8.54392</v>
      </c>
      <c r="H144" s="6">
        <f t="shared" si="145"/>
        <v>8.7395757680000017</v>
      </c>
      <c r="I144" s="6">
        <f t="shared" ref="I144" si="193">(H144*103.65)/100</f>
        <v>9.0585702835320028</v>
      </c>
      <c r="J144" s="6">
        <f t="shared" si="174"/>
        <v>9.3775647990640021</v>
      </c>
      <c r="K144" s="6">
        <f t="shared" si="175"/>
        <v>9.5034846067293461</v>
      </c>
      <c r="L144" s="156" t="s">
        <v>5</v>
      </c>
      <c r="M144" s="156"/>
      <c r="N144" s="156"/>
      <c r="O144" s="156"/>
      <c r="P144" s="156"/>
      <c r="Q144" s="177"/>
      <c r="R144" s="178"/>
      <c r="S144" s="81"/>
      <c r="T144" s="2"/>
      <c r="U144" s="2"/>
      <c r="V144" s="2"/>
      <c r="W144" s="2"/>
    </row>
    <row r="145" spans="1:23" ht="15.75" customHeight="1" x14ac:dyDescent="0.25">
      <c r="A145" s="7">
        <v>35210554</v>
      </c>
      <c r="B145" s="6">
        <v>11.6897521911</v>
      </c>
      <c r="C145" s="6">
        <f t="shared" si="69"/>
        <v>11.92</v>
      </c>
      <c r="D145" s="6">
        <f t="shared" si="70"/>
        <v>12.27</v>
      </c>
      <c r="E145" s="6">
        <f t="shared" si="71"/>
        <v>12.53</v>
      </c>
      <c r="F145" s="6">
        <f t="shared" ref="F145" si="194">(E145*102.7)/100</f>
        <v>12.868309999999999</v>
      </c>
      <c r="G145" s="129">
        <f t="shared" si="170"/>
        <v>12.80566</v>
      </c>
      <c r="H145" s="6">
        <f t="shared" si="145"/>
        <v>13.098909614000002</v>
      </c>
      <c r="I145" s="6">
        <f t="shared" ref="I145" si="195">(H145*103.65)/100</f>
        <v>13.577019814911003</v>
      </c>
      <c r="J145" s="6">
        <f t="shared" si="174"/>
        <v>14.055130015822002</v>
      </c>
      <c r="K145" s="6">
        <f t="shared" si="175"/>
        <v>14.243859105540515</v>
      </c>
      <c r="L145" s="156" t="s">
        <v>6</v>
      </c>
      <c r="M145" s="156"/>
      <c r="N145" s="156"/>
      <c r="O145" s="156"/>
      <c r="P145" s="156"/>
      <c r="Q145" s="177"/>
      <c r="R145" s="178"/>
      <c r="S145" s="81"/>
      <c r="T145" s="2"/>
      <c r="U145" s="2"/>
      <c r="V145" s="2"/>
      <c r="W145" s="2"/>
    </row>
    <row r="146" spans="1:23" ht="15.75" customHeight="1" x14ac:dyDescent="0.25">
      <c r="A146" s="7">
        <v>35210555</v>
      </c>
      <c r="B146" s="6">
        <v>15.586336254799999</v>
      </c>
      <c r="C146" s="6">
        <f t="shared" si="69"/>
        <v>15.9</v>
      </c>
      <c r="D146" s="6">
        <f t="shared" si="70"/>
        <v>16.36</v>
      </c>
      <c r="E146" s="6">
        <f t="shared" si="71"/>
        <v>16.71</v>
      </c>
      <c r="F146" s="6">
        <f t="shared" ref="F146" si="196">(E146*102.7)/100</f>
        <v>17.161170000000002</v>
      </c>
      <c r="G146" s="129">
        <f t="shared" si="170"/>
        <v>17.077620000000003</v>
      </c>
      <c r="H146" s="6">
        <f t="shared" si="145"/>
        <v>17.468697498000004</v>
      </c>
      <c r="I146" s="6">
        <f t="shared" ref="I146" si="197">(H146*103.65)/100</f>
        <v>18.106304956677008</v>
      </c>
      <c r="J146" s="6">
        <f t="shared" si="174"/>
        <v>18.743912415354004</v>
      </c>
      <c r="K146" s="6">
        <f t="shared" si="175"/>
        <v>18.995601408905191</v>
      </c>
      <c r="L146" s="156" t="s">
        <v>9</v>
      </c>
      <c r="M146" s="156"/>
      <c r="N146" s="156"/>
      <c r="O146" s="156"/>
      <c r="P146" s="156"/>
      <c r="Q146" s="177"/>
      <c r="R146" s="178"/>
      <c r="S146" s="81"/>
      <c r="T146" s="2"/>
      <c r="U146" s="2"/>
      <c r="V146" s="2"/>
      <c r="W146" s="2"/>
    </row>
    <row r="147" spans="1:23" ht="15.75" customHeight="1" x14ac:dyDescent="0.25">
      <c r="A147" s="7">
        <v>35210556</v>
      </c>
      <c r="B147" s="6">
        <v>23.391135976419996</v>
      </c>
      <c r="C147" s="6">
        <f t="shared" si="69"/>
        <v>23.86</v>
      </c>
      <c r="D147" s="6">
        <f t="shared" si="70"/>
        <v>24.55</v>
      </c>
      <c r="E147" s="6">
        <f t="shared" si="71"/>
        <v>25.08</v>
      </c>
      <c r="F147" s="6">
        <f t="shared" ref="F147" si="198">(E147*102.7)/100</f>
        <v>25.757159999999999</v>
      </c>
      <c r="G147" s="129">
        <f t="shared" si="170"/>
        <v>25.63176</v>
      </c>
      <c r="H147" s="6">
        <f t="shared" si="145"/>
        <v>26.218727304000005</v>
      </c>
      <c r="I147" s="6">
        <f t="shared" ref="I147" si="199">(H147*103.65)/100</f>
        <v>27.175710850596005</v>
      </c>
      <c r="J147" s="6">
        <f t="shared" si="174"/>
        <v>28.132694397192004</v>
      </c>
      <c r="K147" s="6">
        <f t="shared" si="175"/>
        <v>28.51045382018804</v>
      </c>
      <c r="L147" s="156" t="s">
        <v>10</v>
      </c>
      <c r="M147" s="156"/>
      <c r="N147" s="156"/>
      <c r="O147" s="156"/>
      <c r="P147" s="156"/>
      <c r="Q147" s="177"/>
      <c r="R147" s="178"/>
      <c r="S147" s="81"/>
      <c r="T147" s="2"/>
      <c r="U147" s="2"/>
      <c r="V147" s="2"/>
      <c r="W147" s="2"/>
    </row>
    <row r="148" spans="1:23" ht="15.75" customHeight="1" x14ac:dyDescent="0.25">
      <c r="A148" s="7">
        <v>35210557</v>
      </c>
      <c r="B148" s="6">
        <v>31.161040915379999</v>
      </c>
      <c r="C148" s="6">
        <f t="shared" si="69"/>
        <v>31.78</v>
      </c>
      <c r="D148" s="6">
        <f t="shared" si="70"/>
        <v>32.700000000000003</v>
      </c>
      <c r="E148" s="6">
        <f t="shared" si="71"/>
        <v>33.4</v>
      </c>
      <c r="F148" s="6">
        <f t="shared" ref="F148" si="200">(E148*102.7)/100</f>
        <v>34.3018</v>
      </c>
      <c r="G148" s="129">
        <f t="shared" si="170"/>
        <v>34.134799999999998</v>
      </c>
      <c r="H148" s="6">
        <f t="shared" si="145"/>
        <v>34.916486920000004</v>
      </c>
      <c r="I148" s="6">
        <f t="shared" ref="I148" si="201">(H148*103.65)/100</f>
        <v>36.190938692580005</v>
      </c>
      <c r="J148" s="6">
        <f t="shared" si="174"/>
        <v>37.465390465160006</v>
      </c>
      <c r="K148" s="6">
        <f t="shared" si="175"/>
        <v>37.968467208703366</v>
      </c>
      <c r="L148" s="156" t="s">
        <v>11</v>
      </c>
      <c r="M148" s="156"/>
      <c r="N148" s="156"/>
      <c r="O148" s="156"/>
      <c r="P148" s="156"/>
      <c r="Q148" s="177"/>
      <c r="R148" s="178"/>
      <c r="S148" s="81"/>
      <c r="T148" s="2"/>
      <c r="U148" s="2"/>
      <c r="V148" s="2"/>
      <c r="W148" s="2"/>
    </row>
    <row r="149" spans="1:23" ht="15.75" customHeight="1" x14ac:dyDescent="0.25">
      <c r="A149" s="7">
        <v>35210558</v>
      </c>
      <c r="B149" s="6">
        <v>38.965840636999999</v>
      </c>
      <c r="C149" s="6">
        <f t="shared" ref="C149:C161" si="202">ROUND(B149+(B149*2/100),2)</f>
        <v>39.75</v>
      </c>
      <c r="D149" s="6">
        <f t="shared" ref="D149:D161" si="203">ROUND(C149+(C149*2.9/100),2)</f>
        <v>40.9</v>
      </c>
      <c r="E149" s="6">
        <f t="shared" ref="E149:E161" si="204">ROUND(D149+(D149*2.15/100),2)</f>
        <v>41.78</v>
      </c>
      <c r="F149" s="6">
        <f t="shared" ref="F149" si="205">(E149*102.7)/100</f>
        <v>42.908060000000006</v>
      </c>
      <c r="G149" s="129">
        <f t="shared" si="170"/>
        <v>42.699159999999999</v>
      </c>
      <c r="H149" s="6">
        <f t="shared" si="145"/>
        <v>43.676970763999996</v>
      </c>
      <c r="I149" s="6">
        <f t="shared" ref="I149" si="206">(H149*103.65)/100</f>
        <v>45.271180196886</v>
      </c>
      <c r="J149" s="6">
        <f t="shared" si="174"/>
        <v>46.865389629771997</v>
      </c>
      <c r="K149" s="6">
        <f t="shared" si="175"/>
        <v>47.494687424539713</v>
      </c>
      <c r="L149" s="156" t="s">
        <v>12</v>
      </c>
      <c r="M149" s="156"/>
      <c r="N149" s="156"/>
      <c r="O149" s="156"/>
      <c r="P149" s="156"/>
      <c r="Q149" s="177"/>
      <c r="R149" s="178"/>
      <c r="S149" s="81"/>
      <c r="T149" s="2"/>
      <c r="U149" s="2"/>
      <c r="V149" s="2"/>
      <c r="W149" s="2"/>
    </row>
    <row r="150" spans="1:23" ht="15.75" customHeight="1" x14ac:dyDescent="0.25">
      <c r="A150" s="7">
        <v>35210560</v>
      </c>
      <c r="B150" s="6">
        <v>9.0842750858199999</v>
      </c>
      <c r="C150" s="6">
        <f t="shared" si="202"/>
        <v>9.27</v>
      </c>
      <c r="D150" s="6">
        <f t="shared" si="203"/>
        <v>9.5399999999999991</v>
      </c>
      <c r="E150" s="6">
        <f t="shared" si="204"/>
        <v>9.75</v>
      </c>
      <c r="F150" s="6">
        <f t="shared" ref="F150" si="207">(E150*102.7)/100</f>
        <v>10.013250000000001</v>
      </c>
      <c r="G150" s="129">
        <f t="shared" si="170"/>
        <v>9.964500000000001</v>
      </c>
      <c r="H150" s="6">
        <f t="shared" si="145"/>
        <v>10.192687050000002</v>
      </c>
      <c r="I150" s="6">
        <f t="shared" ref="I150" si="208">(H150*103.65)/100</f>
        <v>10.564720127325002</v>
      </c>
      <c r="J150" s="6">
        <f t="shared" si="174"/>
        <v>10.936753204650001</v>
      </c>
      <c r="K150" s="6">
        <f t="shared" si="175"/>
        <v>11.083609439666402</v>
      </c>
      <c r="L150" s="156" t="s">
        <v>65</v>
      </c>
      <c r="M150" s="156"/>
      <c r="N150" s="156"/>
      <c r="O150" s="156"/>
      <c r="P150" s="156"/>
      <c r="Q150" s="177"/>
      <c r="R150" s="178"/>
      <c r="S150" s="81"/>
      <c r="T150" s="2"/>
      <c r="U150" s="2"/>
      <c r="V150" s="2"/>
      <c r="W150" s="2"/>
    </row>
    <row r="151" spans="1:23" ht="15.75" customHeight="1" x14ac:dyDescent="0.25">
      <c r="A151" s="7">
        <v>35210561</v>
      </c>
      <c r="B151" s="6">
        <v>18.191813360080001</v>
      </c>
      <c r="C151" s="6">
        <f t="shared" si="202"/>
        <v>18.559999999999999</v>
      </c>
      <c r="D151" s="6">
        <f t="shared" si="203"/>
        <v>19.100000000000001</v>
      </c>
      <c r="E151" s="6">
        <f t="shared" si="204"/>
        <v>19.510000000000002</v>
      </c>
      <c r="F151" s="6">
        <f t="shared" ref="F151" si="209">(E151*102.7)/100</f>
        <v>20.036770000000001</v>
      </c>
      <c r="G151" s="129">
        <f t="shared" si="170"/>
        <v>19.939220000000002</v>
      </c>
      <c r="H151" s="6">
        <f t="shared" si="145"/>
        <v>20.395828138000002</v>
      </c>
      <c r="I151" s="6">
        <f t="shared" ref="I151" si="210">(H151*103.65)/100</f>
        <v>21.140275865037001</v>
      </c>
      <c r="J151" s="6">
        <f t="shared" si="174"/>
        <v>21.884723592074003</v>
      </c>
      <c r="K151" s="6">
        <f t="shared" si="175"/>
        <v>22.178586683886309</v>
      </c>
      <c r="L151" s="156" t="s">
        <v>66</v>
      </c>
      <c r="M151" s="156"/>
      <c r="N151" s="156"/>
      <c r="O151" s="156"/>
      <c r="P151" s="156"/>
      <c r="Q151" s="177"/>
      <c r="R151" s="178"/>
      <c r="S151" s="81"/>
      <c r="T151" s="2"/>
      <c r="U151" s="2"/>
      <c r="V151" s="2"/>
      <c r="W151" s="2"/>
    </row>
    <row r="152" spans="1:23" ht="15.75" customHeight="1" x14ac:dyDescent="0.25">
      <c r="A152" s="7">
        <v>35210562</v>
      </c>
      <c r="B152" s="6">
        <v>36.337100343279999</v>
      </c>
      <c r="C152" s="6">
        <f t="shared" si="202"/>
        <v>37.06</v>
      </c>
      <c r="D152" s="6">
        <f t="shared" si="203"/>
        <v>38.130000000000003</v>
      </c>
      <c r="E152" s="6">
        <f t="shared" si="204"/>
        <v>38.950000000000003</v>
      </c>
      <c r="F152" s="6">
        <f t="shared" ref="F152" si="211">(E152*102.7)/100</f>
        <v>40.001650000000005</v>
      </c>
      <c r="G152" s="129">
        <f t="shared" si="170"/>
        <v>39.806900000000006</v>
      </c>
      <c r="H152" s="6">
        <f t="shared" si="145"/>
        <v>40.718478010000005</v>
      </c>
      <c r="I152" s="6">
        <f t="shared" ref="I152" si="212">(H152*103.65)/100</f>
        <v>42.204702457365009</v>
      </c>
      <c r="J152" s="6">
        <f t="shared" si="174"/>
        <v>43.690926904730006</v>
      </c>
      <c r="K152" s="6">
        <f t="shared" si="175"/>
        <v>44.277598735898088</v>
      </c>
      <c r="L152" s="156" t="s">
        <v>67</v>
      </c>
      <c r="M152" s="156"/>
      <c r="N152" s="156"/>
      <c r="O152" s="156"/>
      <c r="P152" s="156"/>
      <c r="Q152" s="177"/>
      <c r="R152" s="178"/>
      <c r="S152" s="81"/>
      <c r="T152" s="2"/>
      <c r="U152" s="2"/>
      <c r="V152" s="2"/>
      <c r="W152" s="2"/>
    </row>
    <row r="153" spans="1:23" ht="15.75" customHeight="1" x14ac:dyDescent="0.25">
      <c r="A153" s="7">
        <v>35210563</v>
      </c>
      <c r="B153" s="6">
        <v>54.552176891800002</v>
      </c>
      <c r="C153" s="6">
        <f t="shared" si="202"/>
        <v>55.64</v>
      </c>
      <c r="D153" s="6">
        <f t="shared" si="203"/>
        <v>57.25</v>
      </c>
      <c r="E153" s="6">
        <f t="shared" si="204"/>
        <v>58.48</v>
      </c>
      <c r="F153" s="6">
        <f t="shared" ref="F153" si="213">(E153*102.7)/100</f>
        <v>60.058959999999999</v>
      </c>
      <c r="G153" s="129">
        <f t="shared" si="170"/>
        <v>59.766559999999998</v>
      </c>
      <c r="H153" s="6">
        <f t="shared" si="145"/>
        <v>61.135214224000002</v>
      </c>
      <c r="I153" s="6">
        <f t="shared" ref="I153" si="214">(H153*103.65)/100</f>
        <v>63.36664954317601</v>
      </c>
      <c r="J153" s="6">
        <f t="shared" si="174"/>
        <v>65.598084862351996</v>
      </c>
      <c r="K153" s="6">
        <f t="shared" si="175"/>
        <v>66.478921028891392</v>
      </c>
      <c r="L153" s="156" t="s">
        <v>68</v>
      </c>
      <c r="M153" s="156"/>
      <c r="N153" s="156"/>
      <c r="O153" s="156"/>
      <c r="P153" s="156"/>
      <c r="Q153" s="177"/>
      <c r="R153" s="178"/>
      <c r="S153" s="81"/>
      <c r="T153" s="2"/>
      <c r="U153" s="2"/>
      <c r="V153" s="2"/>
      <c r="W153" s="2"/>
    </row>
    <row r="154" spans="1:23" ht="15.75" customHeight="1" x14ac:dyDescent="0.25">
      <c r="A154" s="7">
        <v>35210564</v>
      </c>
      <c r="B154" s="6">
        <v>81.770107366599987</v>
      </c>
      <c r="C154" s="6">
        <f t="shared" si="202"/>
        <v>83.41</v>
      </c>
      <c r="D154" s="6">
        <f t="shared" si="203"/>
        <v>85.83</v>
      </c>
      <c r="E154" s="6">
        <f t="shared" si="204"/>
        <v>87.68</v>
      </c>
      <c r="F154" s="6">
        <f t="shared" ref="F154" si="215">(E154*102.7)/100</f>
        <v>90.047360000000012</v>
      </c>
      <c r="G154" s="129">
        <f t="shared" si="170"/>
        <v>89.60896000000001</v>
      </c>
      <c r="H154" s="6">
        <f t="shared" si="145"/>
        <v>91.661005184000018</v>
      </c>
      <c r="I154" s="6">
        <f t="shared" ref="I154" si="216">(H154*103.65)/100</f>
        <v>95.006631873216023</v>
      </c>
      <c r="J154" s="6">
        <f t="shared" si="174"/>
        <v>98.352258562432013</v>
      </c>
      <c r="K154" s="6">
        <f t="shared" si="175"/>
        <v>99.672910325123098</v>
      </c>
      <c r="L154" s="156" t="s">
        <v>69</v>
      </c>
      <c r="M154" s="156"/>
      <c r="N154" s="156"/>
      <c r="O154" s="156"/>
      <c r="P154" s="156"/>
      <c r="Q154" s="177"/>
      <c r="R154" s="178"/>
      <c r="S154" s="81"/>
      <c r="T154" s="2"/>
      <c r="U154" s="2"/>
      <c r="V154" s="2"/>
      <c r="W154" s="2"/>
    </row>
    <row r="155" spans="1:23" ht="15.75" customHeight="1" x14ac:dyDescent="0.25">
      <c r="A155" s="7">
        <v>35210565</v>
      </c>
      <c r="B155" s="6">
        <v>109.03456421827998</v>
      </c>
      <c r="C155" s="6">
        <f t="shared" si="202"/>
        <v>111.22</v>
      </c>
      <c r="D155" s="6">
        <f t="shared" si="203"/>
        <v>114.45</v>
      </c>
      <c r="E155" s="6">
        <f t="shared" si="204"/>
        <v>116.91</v>
      </c>
      <c r="F155" s="6">
        <f t="shared" ref="F155" si="217">(E155*102.7)/100</f>
        <v>120.06657</v>
      </c>
      <c r="G155" s="129">
        <f t="shared" si="170"/>
        <v>119.48201999999999</v>
      </c>
      <c r="H155" s="6">
        <f t="shared" si="145"/>
        <v>122.218158258</v>
      </c>
      <c r="I155" s="6">
        <f t="shared" ref="I155" si="218">(H155*103.65)/100</f>
        <v>126.67912103441701</v>
      </c>
      <c r="J155" s="6">
        <f t="shared" si="174"/>
        <v>131.140083810834</v>
      </c>
      <c r="K155" s="6">
        <f t="shared" si="175"/>
        <v>132.90100303501526</v>
      </c>
      <c r="L155" s="156" t="s">
        <v>70</v>
      </c>
      <c r="M155" s="156"/>
      <c r="N155" s="156"/>
      <c r="O155" s="156"/>
      <c r="P155" s="156"/>
      <c r="Q155" s="177"/>
      <c r="R155" s="178"/>
      <c r="S155" s="81"/>
      <c r="T155" s="2"/>
      <c r="U155" s="2"/>
      <c r="V155" s="2"/>
      <c r="W155" s="2"/>
    </row>
    <row r="156" spans="1:23" ht="15.75" customHeight="1" x14ac:dyDescent="0.25">
      <c r="A156" s="9">
        <v>35210566</v>
      </c>
      <c r="B156" s="10">
        <v>163.5983727043</v>
      </c>
      <c r="C156" s="6">
        <f t="shared" si="202"/>
        <v>166.87</v>
      </c>
      <c r="D156" s="6">
        <f t="shared" si="203"/>
        <v>171.71</v>
      </c>
      <c r="E156" s="6">
        <f t="shared" si="204"/>
        <v>175.4</v>
      </c>
      <c r="F156" s="6">
        <f t="shared" ref="F156:F161" si="219">(E156*102.7)/100</f>
        <v>180.13580000000002</v>
      </c>
      <c r="G156" s="129">
        <f t="shared" si="170"/>
        <v>179.25880000000001</v>
      </c>
      <c r="H156" s="6">
        <f t="shared" si="145"/>
        <v>183.36382652</v>
      </c>
      <c r="I156" s="6">
        <f t="shared" ref="I156" si="220">(H156*103.65)/100</f>
        <v>190.05660618798001</v>
      </c>
      <c r="J156" s="6">
        <f t="shared" si="174"/>
        <v>196.74938585595999</v>
      </c>
      <c r="K156" s="6">
        <f t="shared" si="175"/>
        <v>199.39129186846017</v>
      </c>
      <c r="L156" s="156" t="s">
        <v>71</v>
      </c>
      <c r="M156" s="156"/>
      <c r="N156" s="156"/>
      <c r="O156" s="156"/>
      <c r="P156" s="156"/>
      <c r="Q156" s="177"/>
      <c r="R156" s="178"/>
      <c r="S156" s="81"/>
      <c r="T156" s="2"/>
      <c r="U156" s="2"/>
      <c r="V156" s="2"/>
      <c r="W156" s="2"/>
    </row>
    <row r="157" spans="1:23" s="4" customFormat="1" ht="30" customHeight="1" x14ac:dyDescent="0.3">
      <c r="A157" s="210" t="s">
        <v>215</v>
      </c>
      <c r="B157" s="180"/>
      <c r="C157" s="180"/>
      <c r="D157" s="180"/>
      <c r="E157" s="180"/>
      <c r="F157" s="180"/>
      <c r="G157" s="180"/>
      <c r="H157" s="180"/>
      <c r="I157" s="180"/>
      <c r="J157" s="180"/>
      <c r="K157" s="180"/>
      <c r="L157" s="180"/>
      <c r="M157" s="180"/>
      <c r="N157" s="180"/>
      <c r="O157" s="180"/>
      <c r="P157" s="180"/>
      <c r="Q157" s="180"/>
      <c r="R157" s="211"/>
      <c r="S157" s="78"/>
      <c r="T157" s="27"/>
    </row>
    <row r="158" spans="1:23" ht="30.75" customHeight="1" x14ac:dyDescent="0.25">
      <c r="A158" s="7">
        <v>35210600</v>
      </c>
      <c r="B158" s="6">
        <v>54.877861529959993</v>
      </c>
      <c r="C158" s="6">
        <f t="shared" si="202"/>
        <v>55.98</v>
      </c>
      <c r="D158" s="6">
        <f t="shared" si="203"/>
        <v>57.6</v>
      </c>
      <c r="E158" s="6">
        <f t="shared" si="204"/>
        <v>58.84</v>
      </c>
      <c r="F158" s="6">
        <f t="shared" si="219"/>
        <v>60.428680000000007</v>
      </c>
      <c r="G158" s="129">
        <f t="shared" ref="G158" si="221">(E158*102.2)/100</f>
        <v>60.134480000000003</v>
      </c>
      <c r="H158" s="6">
        <f t="shared" si="145"/>
        <v>61.511559592000005</v>
      </c>
      <c r="I158" s="6">
        <f t="shared" ref="I158:I159" si="222">(H158*103.65)/100</f>
        <v>63.756731517108008</v>
      </c>
      <c r="J158" s="6">
        <f t="shared" si="174"/>
        <v>66.001903442216005</v>
      </c>
      <c r="K158" s="6">
        <f t="shared" si="175"/>
        <v>66.888161992817544</v>
      </c>
      <c r="L158" s="153" t="s">
        <v>222</v>
      </c>
      <c r="M158" s="153"/>
      <c r="N158" s="153"/>
      <c r="O158" s="153"/>
      <c r="P158" s="153"/>
      <c r="Q158" s="153"/>
      <c r="R158" s="212"/>
      <c r="S158" s="81"/>
      <c r="T158" s="2"/>
      <c r="U158" s="2"/>
      <c r="V158" s="2"/>
      <c r="W158" s="2"/>
    </row>
    <row r="159" spans="1:23" ht="30.75" customHeight="1" x14ac:dyDescent="0.25">
      <c r="A159" s="9">
        <v>35210609</v>
      </c>
      <c r="B159" s="6">
        <v>109.80224943680001</v>
      </c>
      <c r="C159" s="6">
        <f t="shared" si="202"/>
        <v>112</v>
      </c>
      <c r="D159" s="6">
        <f t="shared" si="203"/>
        <v>115.25</v>
      </c>
      <c r="E159" s="6">
        <f t="shared" si="204"/>
        <v>117.73</v>
      </c>
      <c r="F159" s="6">
        <f t="shared" si="219"/>
        <v>120.90871000000001</v>
      </c>
      <c r="G159" s="129">
        <f t="shared" ref="G159" si="223">(E159*102.2)/100</f>
        <v>120.32006000000001</v>
      </c>
      <c r="H159" s="6">
        <f t="shared" si="145"/>
        <v>123.07538937400003</v>
      </c>
      <c r="I159" s="6">
        <f t="shared" si="222"/>
        <v>127.56764108615103</v>
      </c>
      <c r="J159" s="6">
        <f t="shared" si="174"/>
        <v>132.05989279830203</v>
      </c>
      <c r="K159" s="6">
        <f t="shared" si="175"/>
        <v>133.83316300840264</v>
      </c>
      <c r="L159" s="159" t="s">
        <v>223</v>
      </c>
      <c r="M159" s="159"/>
      <c r="N159" s="159"/>
      <c r="O159" s="159"/>
      <c r="P159" s="159"/>
      <c r="Q159" s="159"/>
      <c r="R159" s="207"/>
      <c r="S159" s="81"/>
      <c r="T159" s="2"/>
      <c r="U159" s="2"/>
      <c r="V159" s="2"/>
      <c r="W159" s="2"/>
    </row>
    <row r="160" spans="1:23" ht="30" customHeight="1" x14ac:dyDescent="0.25">
      <c r="A160" s="210" t="s">
        <v>216</v>
      </c>
      <c r="B160" s="180"/>
      <c r="C160" s="180"/>
      <c r="D160" s="180"/>
      <c r="E160" s="180"/>
      <c r="F160" s="180"/>
      <c r="G160" s="180"/>
      <c r="H160" s="180"/>
      <c r="I160" s="180"/>
      <c r="J160" s="180"/>
      <c r="K160" s="180"/>
      <c r="L160" s="180"/>
      <c r="M160" s="180"/>
      <c r="N160" s="180"/>
      <c r="O160" s="180"/>
      <c r="P160" s="180"/>
      <c r="Q160" s="180"/>
      <c r="R160" s="211"/>
      <c r="S160" s="78"/>
      <c r="T160" s="26"/>
      <c r="U160" s="2"/>
      <c r="V160" s="2"/>
      <c r="W160" s="2"/>
    </row>
    <row r="161" spans="1:23" ht="15.75" customHeight="1" x14ac:dyDescent="0.35">
      <c r="A161" s="8">
        <v>35210770</v>
      </c>
      <c r="B161" s="6">
        <v>8.2351687077599998</v>
      </c>
      <c r="C161" s="6">
        <f t="shared" si="202"/>
        <v>8.4</v>
      </c>
      <c r="D161" s="6">
        <f t="shared" si="203"/>
        <v>8.64</v>
      </c>
      <c r="E161" s="6">
        <f t="shared" si="204"/>
        <v>8.83</v>
      </c>
      <c r="F161" s="6">
        <f t="shared" si="219"/>
        <v>9.0684100000000001</v>
      </c>
      <c r="G161" s="129">
        <f t="shared" ref="G161" si="224">(E161*102.2)/100</f>
        <v>9.0242599999999999</v>
      </c>
      <c r="H161" s="6">
        <f t="shared" si="145"/>
        <v>9.230915554000001</v>
      </c>
      <c r="I161" s="6">
        <f t="shared" ref="I161" si="225">(H161*103.65)/100</f>
        <v>9.5678439717210022</v>
      </c>
      <c r="J161" s="6">
        <f t="shared" si="174"/>
        <v>9.9047723894419999</v>
      </c>
      <c r="K161" s="6">
        <f t="shared" si="175"/>
        <v>10.037771420744033</v>
      </c>
      <c r="L161" s="208" t="s">
        <v>57</v>
      </c>
      <c r="M161" s="208"/>
      <c r="N161" s="208"/>
      <c r="O161" s="208"/>
      <c r="P161" s="208"/>
      <c r="Q161" s="208"/>
      <c r="R161" s="209"/>
      <c r="S161" s="82"/>
      <c r="T161" s="2"/>
      <c r="U161" s="2"/>
      <c r="V161" s="2"/>
      <c r="W161" s="2"/>
    </row>
    <row r="162" spans="1:23" ht="15.75" customHeight="1" x14ac:dyDescent="0.35">
      <c r="A162" s="11"/>
      <c r="B162" s="12"/>
      <c r="C162" s="12"/>
      <c r="D162" s="6"/>
      <c r="E162" s="6"/>
      <c r="F162" s="6"/>
      <c r="G162" s="129"/>
      <c r="H162" s="6"/>
      <c r="I162" s="6"/>
      <c r="J162" s="6"/>
      <c r="K162" s="6"/>
      <c r="L162" s="156" t="s">
        <v>44</v>
      </c>
      <c r="M162" s="156"/>
      <c r="N162" s="201" t="s">
        <v>59</v>
      </c>
      <c r="O162" s="201"/>
      <c r="P162" s="201"/>
      <c r="Q162" s="202"/>
      <c r="R162" s="178"/>
      <c r="S162" s="81"/>
      <c r="T162" s="2"/>
      <c r="U162" s="2"/>
      <c r="V162" s="2"/>
      <c r="W162" s="2"/>
    </row>
    <row r="163" spans="1:23" ht="15.75" customHeight="1" x14ac:dyDescent="0.35">
      <c r="A163" s="11"/>
      <c r="B163" s="12"/>
      <c r="C163" s="12"/>
      <c r="D163" s="6"/>
      <c r="E163" s="6"/>
      <c r="F163" s="6"/>
      <c r="G163" s="129"/>
      <c r="H163" s="6"/>
      <c r="I163" s="6"/>
      <c r="J163" s="6"/>
      <c r="K163" s="6"/>
      <c r="L163" s="182"/>
      <c r="M163" s="182"/>
      <c r="N163" s="201" t="s">
        <v>313</v>
      </c>
      <c r="O163" s="201"/>
      <c r="P163" s="201"/>
      <c r="Q163" s="202"/>
      <c r="R163" s="204"/>
      <c r="S163" s="81"/>
      <c r="T163" s="2"/>
      <c r="U163" s="2"/>
      <c r="V163" s="2"/>
      <c r="W163" s="2"/>
    </row>
    <row r="164" spans="1:23" ht="15.75" customHeight="1" x14ac:dyDescent="0.35">
      <c r="A164" s="11"/>
      <c r="B164" s="12"/>
      <c r="C164" s="12"/>
      <c r="D164" s="6"/>
      <c r="E164" s="6"/>
      <c r="F164" s="6"/>
      <c r="G164" s="129"/>
      <c r="H164" s="6"/>
      <c r="I164" s="6"/>
      <c r="J164" s="6"/>
      <c r="K164" s="6"/>
      <c r="L164" s="182"/>
      <c r="M164" s="182"/>
      <c r="N164" s="201" t="s">
        <v>58</v>
      </c>
      <c r="O164" s="201"/>
      <c r="P164" s="201"/>
      <c r="Q164" s="202"/>
      <c r="R164" s="204"/>
      <c r="S164" s="81"/>
      <c r="T164" s="2"/>
      <c r="U164" s="2"/>
      <c r="V164" s="2"/>
      <c r="W164" s="2"/>
    </row>
    <row r="165" spans="1:23" ht="15.75" customHeight="1" x14ac:dyDescent="0.35">
      <c r="A165" s="8">
        <v>35210771</v>
      </c>
      <c r="B165" s="6">
        <v>16.493600603960001</v>
      </c>
      <c r="C165" s="6">
        <f t="shared" ref="C165" si="226">ROUND(B165+(B165*2/100),2)</f>
        <v>16.82</v>
      </c>
      <c r="D165" s="6">
        <f t="shared" ref="D165" si="227">ROUND(C165+(C165*2.9/100),2)</f>
        <v>17.309999999999999</v>
      </c>
      <c r="E165" s="6">
        <f t="shared" ref="E165" si="228">ROUND(D165+(D165*2.15/100),2)</f>
        <v>17.68</v>
      </c>
      <c r="F165" s="6">
        <f t="shared" ref="F165" si="229">(E165*102.7)/100</f>
        <v>18.157360000000001</v>
      </c>
      <c r="G165" s="129">
        <f t="shared" ref="G165:G173" si="230">(E165*102.2)/100</f>
        <v>18.068960000000001</v>
      </c>
      <c r="H165" s="6">
        <f t="shared" ref="H165" si="231">(G165*102.29)/100</f>
        <v>18.482739184000003</v>
      </c>
      <c r="I165" s="6">
        <f t="shared" ref="I165" si="232">(H165*103.65)/100</f>
        <v>19.157359164216004</v>
      </c>
      <c r="J165" s="6">
        <f t="shared" si="174"/>
        <v>19.831979144432001</v>
      </c>
      <c r="K165" s="6">
        <f t="shared" si="175"/>
        <v>20.098278450595078</v>
      </c>
      <c r="L165" s="198" t="s">
        <v>60</v>
      </c>
      <c r="M165" s="198"/>
      <c r="N165" s="198"/>
      <c r="O165" s="198"/>
      <c r="P165" s="198"/>
      <c r="Q165" s="199"/>
      <c r="R165" s="200"/>
      <c r="S165" s="82"/>
      <c r="T165" s="2"/>
      <c r="U165" s="2"/>
      <c r="V165" s="2"/>
      <c r="W165" s="2"/>
    </row>
    <row r="166" spans="1:23" ht="15.75" customHeight="1" x14ac:dyDescent="0.35">
      <c r="A166" s="11"/>
      <c r="B166" s="12"/>
      <c r="C166" s="12"/>
      <c r="D166" s="6"/>
      <c r="E166" s="6"/>
      <c r="F166" s="6"/>
      <c r="G166" s="129"/>
      <c r="H166" s="6"/>
      <c r="I166" s="6"/>
      <c r="J166" s="6"/>
      <c r="K166" s="6"/>
      <c r="L166" s="156" t="s">
        <v>44</v>
      </c>
      <c r="M166" s="156"/>
      <c r="N166" s="201" t="s">
        <v>61</v>
      </c>
      <c r="O166" s="201"/>
      <c r="P166" s="201"/>
      <c r="Q166" s="202"/>
      <c r="R166" s="204"/>
      <c r="S166" s="81"/>
      <c r="T166" s="2"/>
      <c r="U166" s="2"/>
      <c r="V166" s="2"/>
      <c r="W166" s="2"/>
    </row>
    <row r="167" spans="1:23" ht="15.75" customHeight="1" x14ac:dyDescent="0.35">
      <c r="A167" s="11"/>
      <c r="B167" s="12"/>
      <c r="C167" s="12"/>
      <c r="D167" s="6"/>
      <c r="E167" s="6"/>
      <c r="F167" s="6"/>
      <c r="G167" s="129"/>
      <c r="H167" s="6"/>
      <c r="I167" s="6"/>
      <c r="J167" s="6"/>
      <c r="K167" s="6"/>
      <c r="L167" s="182"/>
      <c r="M167" s="182"/>
      <c r="N167" s="201" t="s">
        <v>313</v>
      </c>
      <c r="O167" s="201"/>
      <c r="P167" s="201"/>
      <c r="Q167" s="202"/>
      <c r="R167" s="204"/>
      <c r="S167" s="81"/>
      <c r="T167" s="2"/>
      <c r="U167" s="2"/>
      <c r="V167" s="2"/>
      <c r="W167" s="2"/>
    </row>
    <row r="168" spans="1:23" ht="15.75" customHeight="1" x14ac:dyDescent="0.35">
      <c r="A168" s="11"/>
      <c r="B168" s="12"/>
      <c r="C168" s="12"/>
      <c r="D168" s="6"/>
      <c r="E168" s="6"/>
      <c r="F168" s="6"/>
      <c r="G168" s="129"/>
      <c r="H168" s="6"/>
      <c r="I168" s="6"/>
      <c r="J168" s="6"/>
      <c r="K168" s="6"/>
      <c r="L168" s="182"/>
      <c r="M168" s="182"/>
      <c r="N168" s="201" t="s">
        <v>58</v>
      </c>
      <c r="O168" s="201"/>
      <c r="P168" s="201"/>
      <c r="Q168" s="202"/>
      <c r="R168" s="204"/>
      <c r="S168" s="81"/>
      <c r="T168" s="2"/>
      <c r="U168" s="2"/>
      <c r="V168" s="2"/>
      <c r="W168" s="2"/>
    </row>
    <row r="169" spans="1:23" ht="15.75" customHeight="1" x14ac:dyDescent="0.35">
      <c r="A169" s="8">
        <v>35210772</v>
      </c>
      <c r="B169" s="6">
        <v>32.952306425259998</v>
      </c>
      <c r="C169" s="6">
        <f t="shared" ref="C169" si="233">ROUND(B169+(B169*2/100),2)</f>
        <v>33.61</v>
      </c>
      <c r="D169" s="6">
        <f t="shared" ref="D169" si="234">ROUND(C169+(C169*2.9/100),2)</f>
        <v>34.58</v>
      </c>
      <c r="E169" s="6">
        <f t="shared" ref="E169" si="235">ROUND(D169+(D169*2.15/100),2)</f>
        <v>35.32</v>
      </c>
      <c r="F169" s="6">
        <f t="shared" ref="F169" si="236">(E169*102.7)/100</f>
        <v>36.27364</v>
      </c>
      <c r="G169" s="129">
        <f t="shared" si="230"/>
        <v>36.09704</v>
      </c>
      <c r="H169" s="6">
        <f t="shared" ref="H169" si="237">(G169*102.29)/100</f>
        <v>36.923662216000004</v>
      </c>
      <c r="I169" s="6">
        <f t="shared" ref="I169" si="238">(H169*103.65)/100</f>
        <v>38.271375886884009</v>
      </c>
      <c r="J169" s="6">
        <f t="shared" si="174"/>
        <v>39.619089557768</v>
      </c>
      <c r="K169" s="6">
        <f t="shared" si="175"/>
        <v>40.151085682976131</v>
      </c>
      <c r="L169" s="198" t="s">
        <v>62</v>
      </c>
      <c r="M169" s="198"/>
      <c r="N169" s="198"/>
      <c r="O169" s="198"/>
      <c r="P169" s="198"/>
      <c r="Q169" s="199"/>
      <c r="R169" s="200"/>
      <c r="S169" s="82"/>
      <c r="T169" s="2"/>
      <c r="U169" s="2"/>
      <c r="V169" s="2"/>
      <c r="W169" s="2"/>
    </row>
    <row r="170" spans="1:23" ht="15.75" customHeight="1" x14ac:dyDescent="0.35">
      <c r="A170" s="11"/>
      <c r="B170" s="12"/>
      <c r="C170" s="12"/>
      <c r="D170" s="6"/>
      <c r="E170" s="6"/>
      <c r="F170" s="6"/>
      <c r="G170" s="129"/>
      <c r="H170" s="6"/>
      <c r="I170" s="6"/>
      <c r="J170" s="6"/>
      <c r="K170" s="6"/>
      <c r="L170" s="156" t="s">
        <v>44</v>
      </c>
      <c r="M170" s="156"/>
      <c r="N170" s="201" t="s">
        <v>59</v>
      </c>
      <c r="O170" s="201"/>
      <c r="P170" s="201"/>
      <c r="Q170" s="202"/>
      <c r="R170" s="204"/>
      <c r="S170" s="81"/>
      <c r="T170" s="2"/>
      <c r="U170" s="2"/>
      <c r="V170" s="2"/>
      <c r="W170" s="2"/>
    </row>
    <row r="171" spans="1:23" ht="15.75" customHeight="1" x14ac:dyDescent="0.35">
      <c r="A171" s="11"/>
      <c r="B171" s="12"/>
      <c r="C171" s="12"/>
      <c r="D171" s="6"/>
      <c r="E171" s="6"/>
      <c r="F171" s="6"/>
      <c r="G171" s="129"/>
      <c r="H171" s="6"/>
      <c r="I171" s="6"/>
      <c r="J171" s="6"/>
      <c r="K171" s="6"/>
      <c r="L171" s="182"/>
      <c r="M171" s="182"/>
      <c r="N171" s="201" t="s">
        <v>313</v>
      </c>
      <c r="O171" s="201"/>
      <c r="P171" s="201"/>
      <c r="Q171" s="202"/>
      <c r="R171" s="204"/>
      <c r="S171" s="81"/>
      <c r="T171" s="2"/>
      <c r="U171" s="2"/>
      <c r="V171" s="2"/>
      <c r="W171" s="2"/>
    </row>
    <row r="172" spans="1:23" ht="15.75" customHeight="1" x14ac:dyDescent="0.35">
      <c r="A172" s="11"/>
      <c r="B172" s="12"/>
      <c r="C172" s="12"/>
      <c r="D172" s="6"/>
      <c r="E172" s="6"/>
      <c r="F172" s="6"/>
      <c r="G172" s="129"/>
      <c r="H172" s="6"/>
      <c r="I172" s="6"/>
      <c r="J172" s="6"/>
      <c r="K172" s="6"/>
      <c r="L172" s="182"/>
      <c r="M172" s="182"/>
      <c r="N172" s="201" t="s">
        <v>58</v>
      </c>
      <c r="O172" s="201"/>
      <c r="P172" s="201"/>
      <c r="Q172" s="202"/>
      <c r="R172" s="204"/>
      <c r="S172" s="81"/>
      <c r="T172" s="2"/>
      <c r="U172" s="2"/>
      <c r="V172" s="2"/>
      <c r="W172" s="2"/>
    </row>
    <row r="173" spans="1:23" ht="15.75" customHeight="1" x14ac:dyDescent="0.35">
      <c r="A173" s="8">
        <v>35210773</v>
      </c>
      <c r="B173" s="6">
        <v>49.445907029220002</v>
      </c>
      <c r="C173" s="6">
        <f t="shared" ref="C173" si="239">ROUND(B173+(B173*2/100),2)</f>
        <v>50.43</v>
      </c>
      <c r="D173" s="6">
        <f t="shared" ref="D173" si="240">ROUND(C173+(C173*2.9/100),2)</f>
        <v>51.89</v>
      </c>
      <c r="E173" s="6">
        <f t="shared" ref="E173" si="241">ROUND(D173+(D173*2.15/100),2)</f>
        <v>53.01</v>
      </c>
      <c r="F173" s="6">
        <f t="shared" ref="F173" si="242">(E173*102.7)/100</f>
        <v>54.441269999999996</v>
      </c>
      <c r="G173" s="129">
        <f t="shared" si="230"/>
        <v>54.176220000000001</v>
      </c>
      <c r="H173" s="6">
        <f t="shared" ref="H173" si="243">(G173*102.29)/100</f>
        <v>55.416855437999999</v>
      </c>
      <c r="I173" s="6">
        <f t="shared" ref="I173" si="244">(H173*103.65)/100</f>
        <v>57.439570661487004</v>
      </c>
      <c r="J173" s="6">
        <f t="shared" si="174"/>
        <v>59.462285884973994</v>
      </c>
      <c r="K173" s="6">
        <f t="shared" si="175"/>
        <v>60.260731938124707</v>
      </c>
      <c r="L173" s="198" t="s">
        <v>63</v>
      </c>
      <c r="M173" s="198"/>
      <c r="N173" s="198"/>
      <c r="O173" s="198"/>
      <c r="P173" s="198"/>
      <c r="Q173" s="199"/>
      <c r="R173" s="200"/>
      <c r="S173" s="82"/>
      <c r="T173" s="2"/>
      <c r="U173" s="2"/>
      <c r="V173" s="2"/>
      <c r="W173" s="2"/>
    </row>
    <row r="174" spans="1:23" ht="15.75" customHeight="1" x14ac:dyDescent="0.35">
      <c r="A174" s="13"/>
      <c r="B174" s="14"/>
      <c r="C174" s="14"/>
      <c r="D174" s="6"/>
      <c r="E174" s="6"/>
      <c r="F174" s="6"/>
      <c r="G174" s="129"/>
      <c r="H174" s="6"/>
      <c r="I174" s="6"/>
      <c r="J174" s="6"/>
      <c r="K174" s="6"/>
      <c r="L174" s="156" t="s">
        <v>44</v>
      </c>
      <c r="M174" s="156"/>
      <c r="N174" s="201" t="s">
        <v>64</v>
      </c>
      <c r="O174" s="201"/>
      <c r="P174" s="201"/>
      <c r="Q174" s="202"/>
      <c r="R174" s="203"/>
      <c r="S174" s="79"/>
      <c r="T174" s="2"/>
      <c r="U174" s="2"/>
      <c r="V174" s="2"/>
      <c r="W174" s="2"/>
    </row>
    <row r="175" spans="1:23" ht="15.75" customHeight="1" x14ac:dyDescent="0.35">
      <c r="A175" s="13"/>
      <c r="B175" s="14"/>
      <c r="C175" s="14"/>
      <c r="D175" s="6"/>
      <c r="E175" s="6"/>
      <c r="F175" s="6"/>
      <c r="G175" s="129"/>
      <c r="H175" s="6"/>
      <c r="I175" s="6"/>
      <c r="J175" s="6"/>
      <c r="K175" s="6"/>
      <c r="L175" s="182"/>
      <c r="M175" s="182"/>
      <c r="N175" s="201" t="s">
        <v>313</v>
      </c>
      <c r="O175" s="201"/>
      <c r="P175" s="201"/>
      <c r="Q175" s="202"/>
      <c r="R175" s="204"/>
      <c r="S175" s="79"/>
      <c r="T175" s="2"/>
      <c r="U175" s="2"/>
      <c r="V175" s="2"/>
      <c r="W175" s="2"/>
    </row>
    <row r="176" spans="1:23" ht="15.75" customHeight="1" x14ac:dyDescent="0.35">
      <c r="A176" s="15"/>
      <c r="B176" s="16"/>
      <c r="C176" s="16"/>
      <c r="D176" s="6"/>
      <c r="E176" s="6"/>
      <c r="F176" s="6"/>
      <c r="G176" s="129"/>
      <c r="H176" s="6"/>
      <c r="I176" s="6"/>
      <c r="J176" s="6"/>
      <c r="K176" s="6"/>
      <c r="L176" s="234"/>
      <c r="M176" s="234"/>
      <c r="N176" s="205" t="s">
        <v>58</v>
      </c>
      <c r="O176" s="205"/>
      <c r="P176" s="205"/>
      <c r="Q176" s="205"/>
      <c r="R176" s="206"/>
      <c r="S176" s="79"/>
      <c r="T176" s="2"/>
      <c r="U176" s="2"/>
      <c r="V176" s="2"/>
      <c r="W176" s="2"/>
    </row>
    <row r="177" spans="1:23" s="17" customFormat="1" ht="30" customHeight="1" x14ac:dyDescent="0.3">
      <c r="A177" s="210" t="s">
        <v>217</v>
      </c>
      <c r="B177" s="180"/>
      <c r="C177" s="180"/>
      <c r="D177" s="180"/>
      <c r="E177" s="180"/>
      <c r="F177" s="180"/>
      <c r="G177" s="180"/>
      <c r="H177" s="180"/>
      <c r="I177" s="180"/>
      <c r="J177" s="180"/>
      <c r="K177" s="180"/>
      <c r="L177" s="180"/>
      <c r="M177" s="180"/>
      <c r="N177" s="180"/>
      <c r="O177" s="180"/>
      <c r="P177" s="180"/>
      <c r="Q177" s="180"/>
      <c r="R177" s="211"/>
      <c r="S177" s="78"/>
      <c r="T177" s="27"/>
    </row>
    <row r="178" spans="1:23" ht="15.5" x14ac:dyDescent="0.25">
      <c r="A178" s="58" t="s">
        <v>211</v>
      </c>
      <c r="B178" s="59"/>
      <c r="C178" s="59"/>
      <c r="D178" s="59"/>
      <c r="E178" s="59"/>
      <c r="F178" s="59"/>
      <c r="G178" s="59"/>
      <c r="H178" s="59"/>
      <c r="I178" s="59"/>
      <c r="J178" s="59"/>
      <c r="K178" s="59"/>
      <c r="L178" s="59"/>
      <c r="M178" s="59"/>
      <c r="N178" s="59"/>
      <c r="O178" s="59"/>
      <c r="P178" s="59"/>
      <c r="Q178" s="59"/>
      <c r="R178" s="60"/>
      <c r="S178" s="62"/>
      <c r="T178" s="26"/>
      <c r="U178" s="2"/>
      <c r="V178" s="2"/>
      <c r="W178" s="2"/>
    </row>
    <row r="179" spans="1:23" ht="15.75" customHeight="1" x14ac:dyDescent="0.25">
      <c r="A179" s="61" t="s">
        <v>226</v>
      </c>
      <c r="B179" s="62"/>
      <c r="C179" s="62"/>
      <c r="D179" s="62"/>
      <c r="E179" s="62"/>
      <c r="F179" s="62"/>
      <c r="G179" s="62"/>
      <c r="H179" s="62"/>
      <c r="I179" s="62"/>
      <c r="J179" s="62"/>
      <c r="K179" s="62"/>
      <c r="L179" s="62"/>
      <c r="M179" s="62"/>
      <c r="N179" s="62"/>
      <c r="O179" s="62"/>
      <c r="P179" s="62"/>
      <c r="Q179" s="62"/>
      <c r="R179" s="63"/>
      <c r="S179" s="62"/>
      <c r="T179" s="26"/>
      <c r="U179" s="2"/>
      <c r="V179" s="2"/>
      <c r="W179" s="2"/>
    </row>
    <row r="180" spans="1:23" ht="15.75" customHeight="1" x14ac:dyDescent="0.25">
      <c r="A180" s="61" t="s">
        <v>212</v>
      </c>
      <c r="B180" s="62"/>
      <c r="C180" s="62"/>
      <c r="D180" s="62"/>
      <c r="E180" s="62"/>
      <c r="F180" s="62"/>
      <c r="G180" s="62"/>
      <c r="H180" s="62"/>
      <c r="I180" s="62"/>
      <c r="J180" s="62"/>
      <c r="K180" s="62"/>
      <c r="L180" s="62"/>
      <c r="M180" s="62"/>
      <c r="N180" s="62"/>
      <c r="O180" s="62"/>
      <c r="P180" s="62"/>
      <c r="Q180" s="62"/>
      <c r="R180" s="63"/>
      <c r="S180" s="62"/>
      <c r="T180" s="26"/>
      <c r="U180" s="2"/>
      <c r="V180" s="2"/>
      <c r="W180" s="2"/>
    </row>
    <row r="181" spans="1:23" ht="15.75" customHeight="1" x14ac:dyDescent="0.25">
      <c r="A181" s="53" t="s">
        <v>210</v>
      </c>
      <c r="B181" s="54"/>
      <c r="C181" s="54"/>
      <c r="D181" s="54"/>
      <c r="E181" s="54"/>
      <c r="F181" s="54"/>
      <c r="G181" s="54"/>
      <c r="H181" s="54"/>
      <c r="I181" s="54"/>
      <c r="J181" s="54"/>
      <c r="K181" s="54"/>
      <c r="L181" s="54"/>
      <c r="M181" s="54"/>
      <c r="N181" s="54"/>
      <c r="O181" s="54"/>
      <c r="P181" s="54"/>
      <c r="Q181" s="54"/>
      <c r="R181" s="55"/>
      <c r="S181" s="62"/>
      <c r="T181" s="26"/>
      <c r="U181" s="2"/>
      <c r="V181" s="2"/>
      <c r="W181" s="2"/>
    </row>
    <row r="182" spans="1:23" s="4" customFormat="1" ht="30" customHeight="1" x14ac:dyDescent="0.3">
      <c r="A182" s="210" t="s">
        <v>218</v>
      </c>
      <c r="B182" s="180"/>
      <c r="C182" s="180"/>
      <c r="D182" s="180"/>
      <c r="E182" s="180"/>
      <c r="F182" s="180"/>
      <c r="G182" s="180"/>
      <c r="H182" s="180"/>
      <c r="I182" s="180"/>
      <c r="J182" s="180"/>
      <c r="K182" s="180"/>
      <c r="L182" s="180"/>
      <c r="M182" s="180"/>
      <c r="N182" s="180"/>
      <c r="O182" s="180"/>
      <c r="P182" s="180"/>
      <c r="Q182" s="180"/>
      <c r="R182" s="211"/>
      <c r="S182" s="78"/>
      <c r="T182" s="27"/>
    </row>
    <row r="183" spans="1:23" ht="25.5" customHeight="1" x14ac:dyDescent="0.25">
      <c r="A183" s="18" t="s">
        <v>206</v>
      </c>
      <c r="B183" s="91"/>
      <c r="C183" s="57"/>
      <c r="D183" s="57"/>
      <c r="E183" s="57"/>
      <c r="F183" s="57"/>
      <c r="G183" s="133"/>
      <c r="H183" s="133"/>
      <c r="I183" s="133"/>
      <c r="J183" s="133"/>
      <c r="K183" s="133"/>
      <c r="L183" s="57"/>
      <c r="M183" s="56" t="s">
        <v>207</v>
      </c>
      <c r="N183" s="57"/>
      <c r="O183" s="57"/>
      <c r="P183" s="57"/>
      <c r="Q183" s="64"/>
      <c r="R183" s="72" t="s">
        <v>208</v>
      </c>
      <c r="S183" s="98"/>
      <c r="T183" s="26"/>
      <c r="U183" s="2"/>
      <c r="V183" s="2"/>
      <c r="W183" s="2"/>
    </row>
    <row r="184" spans="1:23" ht="15.75" customHeight="1" x14ac:dyDescent="0.25">
      <c r="A184" s="183"/>
      <c r="B184" s="184"/>
      <c r="C184" s="184"/>
      <c r="D184" s="184"/>
      <c r="E184" s="184"/>
      <c r="F184" s="184"/>
      <c r="G184" s="184"/>
      <c r="H184" s="184"/>
      <c r="I184" s="184"/>
      <c r="J184" s="184"/>
      <c r="K184" s="184"/>
      <c r="L184" s="184"/>
      <c r="M184" s="65"/>
      <c r="N184" s="65"/>
      <c r="O184" s="65"/>
      <c r="P184" s="65"/>
      <c r="Q184" s="65"/>
      <c r="R184" s="66"/>
      <c r="S184" s="68"/>
      <c r="T184" s="26"/>
      <c r="U184" s="2"/>
      <c r="V184" s="2"/>
      <c r="W184" s="2"/>
    </row>
    <row r="185" spans="1:23" ht="24" customHeight="1" x14ac:dyDescent="0.25">
      <c r="A185" s="193" t="s">
        <v>2</v>
      </c>
      <c r="B185" s="189"/>
      <c r="C185" s="189"/>
      <c r="D185" s="189"/>
      <c r="E185" s="189"/>
      <c r="F185" s="189"/>
      <c r="G185" s="189"/>
      <c r="H185" s="189"/>
      <c r="I185" s="189"/>
      <c r="J185" s="189"/>
      <c r="K185" s="189"/>
      <c r="L185" s="190"/>
      <c r="M185" s="188" t="s">
        <v>13</v>
      </c>
      <c r="N185" s="189"/>
      <c r="O185" s="189"/>
      <c r="P185" s="189"/>
      <c r="Q185" s="190"/>
      <c r="R185" s="73" t="s">
        <v>14</v>
      </c>
      <c r="T185" s="83"/>
      <c r="U185" s="26"/>
      <c r="V185" s="2"/>
      <c r="W185" s="2"/>
    </row>
    <row r="186" spans="1:23" ht="15.5" x14ac:dyDescent="0.25">
      <c r="A186" s="238"/>
      <c r="B186" s="165"/>
      <c r="C186" s="165"/>
      <c r="D186" s="165"/>
      <c r="E186" s="165"/>
      <c r="F186" s="165"/>
      <c r="G186" s="165"/>
      <c r="H186" s="165"/>
      <c r="I186" s="165"/>
      <c r="J186" s="165"/>
      <c r="K186" s="165"/>
      <c r="L186" s="192"/>
      <c r="M186" s="191"/>
      <c r="N186" s="165"/>
      <c r="O186" s="165"/>
      <c r="P186" s="165"/>
      <c r="Q186" s="192"/>
      <c r="R186" s="74"/>
      <c r="T186" s="67"/>
      <c r="U186" s="26"/>
      <c r="V186" s="2"/>
      <c r="W186" s="2"/>
    </row>
    <row r="187" spans="1:23" s="19" customFormat="1" ht="15.75" customHeight="1" x14ac:dyDescent="0.25">
      <c r="A187" s="194" t="s">
        <v>41</v>
      </c>
      <c r="B187" s="186"/>
      <c r="C187" s="186"/>
      <c r="D187" s="186"/>
      <c r="E187" s="186"/>
      <c r="F187" s="186"/>
      <c r="G187" s="186"/>
      <c r="H187" s="186"/>
      <c r="I187" s="186"/>
      <c r="J187" s="186"/>
      <c r="K187" s="186"/>
      <c r="L187" s="187"/>
      <c r="M187" s="185" t="s">
        <v>286</v>
      </c>
      <c r="N187" s="186"/>
      <c r="O187" s="186"/>
      <c r="P187" s="186"/>
      <c r="Q187" s="187"/>
      <c r="R187" s="75" t="s">
        <v>15</v>
      </c>
      <c r="T187" s="52"/>
      <c r="U187" s="28"/>
    </row>
    <row r="188" spans="1:23" s="19" customFormat="1" ht="15" customHeight="1" x14ac:dyDescent="0.25">
      <c r="A188" s="194" t="s">
        <v>16</v>
      </c>
      <c r="B188" s="186"/>
      <c r="C188" s="186"/>
      <c r="D188" s="186"/>
      <c r="E188" s="186"/>
      <c r="F188" s="186"/>
      <c r="G188" s="186"/>
      <c r="H188" s="186"/>
      <c r="I188" s="186"/>
      <c r="J188" s="186"/>
      <c r="K188" s="186"/>
      <c r="L188" s="187"/>
      <c r="M188" s="185" t="s">
        <v>17</v>
      </c>
      <c r="N188" s="186"/>
      <c r="O188" s="186"/>
      <c r="P188" s="186"/>
      <c r="Q188" s="187"/>
      <c r="R188" s="75" t="s">
        <v>18</v>
      </c>
      <c r="T188" s="52"/>
      <c r="U188" s="28"/>
    </row>
    <row r="189" spans="1:23" s="19" customFormat="1" ht="15.75" customHeight="1" x14ac:dyDescent="0.25">
      <c r="A189" s="194" t="s">
        <v>19</v>
      </c>
      <c r="B189" s="186"/>
      <c r="C189" s="186"/>
      <c r="D189" s="186"/>
      <c r="E189" s="186"/>
      <c r="F189" s="186"/>
      <c r="G189" s="186"/>
      <c r="H189" s="186"/>
      <c r="I189" s="186"/>
      <c r="J189" s="186"/>
      <c r="K189" s="186"/>
      <c r="L189" s="187"/>
      <c r="M189" s="185" t="s">
        <v>20</v>
      </c>
      <c r="N189" s="186"/>
      <c r="O189" s="186"/>
      <c r="P189" s="186"/>
      <c r="Q189" s="187"/>
      <c r="R189" s="75" t="s">
        <v>21</v>
      </c>
      <c r="T189" s="52"/>
      <c r="U189" s="28"/>
    </row>
    <row r="190" spans="1:23" s="19" customFormat="1" ht="15.75" customHeight="1" x14ac:dyDescent="0.25">
      <c r="A190" s="194" t="s">
        <v>22</v>
      </c>
      <c r="B190" s="186"/>
      <c r="C190" s="186"/>
      <c r="D190" s="186"/>
      <c r="E190" s="186"/>
      <c r="F190" s="186"/>
      <c r="G190" s="186"/>
      <c r="H190" s="186"/>
      <c r="I190" s="186"/>
      <c r="J190" s="186"/>
      <c r="K190" s="186"/>
      <c r="L190" s="187"/>
      <c r="M190" s="185" t="s">
        <v>287</v>
      </c>
      <c r="N190" s="186"/>
      <c r="O190" s="186"/>
      <c r="P190" s="186"/>
      <c r="Q190" s="187"/>
      <c r="R190" s="75" t="s">
        <v>23</v>
      </c>
      <c r="T190" s="52"/>
      <c r="U190" s="28"/>
    </row>
    <row r="191" spans="1:23" s="19" customFormat="1" ht="15.5" x14ac:dyDescent="0.25">
      <c r="A191" s="194" t="s">
        <v>330</v>
      </c>
      <c r="B191" s="186"/>
      <c r="C191" s="186"/>
      <c r="D191" s="186"/>
      <c r="E191" s="186"/>
      <c r="F191" s="186"/>
      <c r="G191" s="186"/>
      <c r="H191" s="186"/>
      <c r="I191" s="186"/>
      <c r="J191" s="186"/>
      <c r="K191" s="186"/>
      <c r="L191" s="187"/>
      <c r="M191" s="185" t="s">
        <v>24</v>
      </c>
      <c r="N191" s="186"/>
      <c r="O191" s="186"/>
      <c r="P191" s="186"/>
      <c r="Q191" s="187"/>
      <c r="R191" s="75" t="s">
        <v>25</v>
      </c>
      <c r="T191" s="52"/>
      <c r="U191" s="28"/>
    </row>
    <row r="192" spans="1:23" s="19" customFormat="1" ht="15.75" customHeight="1" x14ac:dyDescent="0.25">
      <c r="A192" s="194" t="s">
        <v>322</v>
      </c>
      <c r="B192" s="186"/>
      <c r="C192" s="186"/>
      <c r="D192" s="186"/>
      <c r="E192" s="186"/>
      <c r="F192" s="186"/>
      <c r="G192" s="186"/>
      <c r="H192" s="186"/>
      <c r="I192" s="186"/>
      <c r="J192" s="186"/>
      <c r="K192" s="186"/>
      <c r="L192" s="187"/>
      <c r="M192" s="185" t="s">
        <v>26</v>
      </c>
      <c r="N192" s="186"/>
      <c r="O192" s="186"/>
      <c r="P192" s="186"/>
      <c r="Q192" s="187"/>
      <c r="R192" s="75" t="s">
        <v>27</v>
      </c>
      <c r="T192" s="52"/>
      <c r="U192" s="28"/>
    </row>
    <row r="193" spans="1:23" s="19" customFormat="1" ht="35.25" customHeight="1" x14ac:dyDescent="0.25">
      <c r="A193" s="194" t="s">
        <v>42</v>
      </c>
      <c r="B193" s="186"/>
      <c r="C193" s="186"/>
      <c r="D193" s="186"/>
      <c r="E193" s="186"/>
      <c r="F193" s="186"/>
      <c r="G193" s="186"/>
      <c r="H193" s="186"/>
      <c r="I193" s="186"/>
      <c r="J193" s="186"/>
      <c r="K193" s="186"/>
      <c r="L193" s="187"/>
      <c r="M193" s="185" t="s">
        <v>28</v>
      </c>
      <c r="N193" s="186"/>
      <c r="O193" s="186"/>
      <c r="P193" s="186"/>
      <c r="Q193" s="187"/>
      <c r="R193" s="75" t="s">
        <v>29</v>
      </c>
      <c r="T193" s="52"/>
      <c r="U193" s="28"/>
    </row>
    <row r="194" spans="1:23" ht="15.75" customHeight="1" x14ac:dyDescent="0.25">
      <c r="A194" s="194"/>
      <c r="B194" s="239"/>
      <c r="C194" s="239"/>
      <c r="D194" s="239"/>
      <c r="E194" s="239"/>
      <c r="F194" s="239"/>
      <c r="G194" s="239"/>
      <c r="H194" s="239"/>
      <c r="I194" s="239"/>
      <c r="J194" s="239"/>
      <c r="K194" s="239"/>
      <c r="L194" s="240"/>
      <c r="M194" s="185" t="s">
        <v>72</v>
      </c>
      <c r="N194" s="186"/>
      <c r="O194" s="186"/>
      <c r="P194" s="186"/>
      <c r="Q194" s="187"/>
      <c r="R194" s="75" t="s">
        <v>30</v>
      </c>
      <c r="T194" s="52"/>
      <c r="U194" s="26"/>
      <c r="V194" s="2"/>
      <c r="W194" s="2"/>
    </row>
    <row r="195" spans="1:23" ht="15.75" customHeight="1" x14ac:dyDescent="0.25">
      <c r="A195" s="241"/>
      <c r="B195" s="239"/>
      <c r="C195" s="239"/>
      <c r="D195" s="239"/>
      <c r="E195" s="239"/>
      <c r="F195" s="239"/>
      <c r="G195" s="239"/>
      <c r="H195" s="239"/>
      <c r="I195" s="239"/>
      <c r="J195" s="239"/>
      <c r="K195" s="239"/>
      <c r="L195" s="240"/>
      <c r="M195" s="185" t="s">
        <v>31</v>
      </c>
      <c r="N195" s="186"/>
      <c r="O195" s="186"/>
      <c r="P195" s="186"/>
      <c r="Q195" s="187"/>
      <c r="R195" s="75" t="s">
        <v>32</v>
      </c>
      <c r="T195" s="52"/>
      <c r="U195" s="26"/>
      <c r="V195" s="2"/>
      <c r="W195" s="2"/>
    </row>
    <row r="196" spans="1:23" ht="15.75" customHeight="1" x14ac:dyDescent="0.25">
      <c r="A196" s="242"/>
      <c r="B196" s="243"/>
      <c r="C196" s="243"/>
      <c r="D196" s="243"/>
      <c r="E196" s="243"/>
      <c r="F196" s="243"/>
      <c r="G196" s="243"/>
      <c r="H196" s="243"/>
      <c r="I196" s="243"/>
      <c r="J196" s="243"/>
      <c r="K196" s="243"/>
      <c r="L196" s="244"/>
      <c r="M196" s="235" t="s">
        <v>33</v>
      </c>
      <c r="N196" s="236"/>
      <c r="O196" s="236"/>
      <c r="P196" s="236"/>
      <c r="Q196" s="237"/>
      <c r="R196" s="92" t="s">
        <v>34</v>
      </c>
      <c r="T196" s="52"/>
      <c r="U196" s="69"/>
      <c r="V196" s="70"/>
      <c r="W196" s="70"/>
    </row>
    <row r="197" spans="1:23" s="20" customFormat="1" ht="15.5" x14ac:dyDescent="0.25">
      <c r="A197" s="89"/>
      <c r="B197" s="76"/>
      <c r="C197" s="76"/>
      <c r="D197" s="76"/>
      <c r="E197" s="76"/>
      <c r="F197" s="76"/>
      <c r="G197" s="76"/>
      <c r="H197" s="76"/>
      <c r="I197" s="76"/>
      <c r="J197" s="76"/>
      <c r="K197" s="76"/>
      <c r="L197" s="76"/>
      <c r="M197" s="76"/>
      <c r="N197" s="76"/>
      <c r="O197" s="76"/>
      <c r="P197" s="76"/>
      <c r="Q197" s="76"/>
      <c r="R197" s="90"/>
      <c r="S197" s="76"/>
      <c r="T197" s="76"/>
      <c r="U197" s="76"/>
      <c r="V197" s="76"/>
      <c r="W197" s="26"/>
    </row>
    <row r="198" spans="1:23" s="21" customFormat="1" ht="18" customHeight="1" x14ac:dyDescent="0.25">
      <c r="A198" s="195" t="s">
        <v>232</v>
      </c>
      <c r="B198" s="196"/>
      <c r="C198" s="196"/>
      <c r="D198" s="196"/>
      <c r="E198" s="196"/>
      <c r="F198" s="196"/>
      <c r="G198" s="196"/>
      <c r="H198" s="196"/>
      <c r="I198" s="196"/>
      <c r="J198" s="196"/>
      <c r="K198" s="196"/>
      <c r="L198" s="196"/>
      <c r="M198" s="196"/>
      <c r="N198" s="196"/>
      <c r="O198" s="196"/>
      <c r="P198" s="196"/>
      <c r="Q198" s="196"/>
      <c r="R198" s="197"/>
      <c r="S198" s="77"/>
      <c r="T198" s="51"/>
      <c r="U198" s="51"/>
      <c r="V198" s="51"/>
      <c r="W198" s="29"/>
    </row>
    <row r="199" spans="1:23" ht="15.5" x14ac:dyDescent="0.25">
      <c r="A199" s="195" t="s">
        <v>233</v>
      </c>
      <c r="B199" s="196"/>
      <c r="C199" s="196"/>
      <c r="D199" s="196"/>
      <c r="E199" s="196"/>
      <c r="F199" s="196"/>
      <c r="G199" s="196"/>
      <c r="H199" s="196"/>
      <c r="I199" s="196"/>
      <c r="J199" s="196"/>
      <c r="K199" s="196"/>
      <c r="L199" s="196"/>
      <c r="M199" s="196"/>
      <c r="N199" s="196"/>
      <c r="O199" s="196"/>
      <c r="P199" s="196"/>
      <c r="Q199" s="196"/>
      <c r="R199" s="197"/>
      <c r="S199" s="77"/>
      <c r="T199" s="51"/>
      <c r="U199" s="51"/>
      <c r="V199" s="51"/>
    </row>
    <row r="200" spans="1:23" ht="21.75" customHeight="1" x14ac:dyDescent="0.25">
      <c r="A200" s="179" t="s">
        <v>254</v>
      </c>
      <c r="B200" s="180"/>
      <c r="C200" s="180"/>
      <c r="D200" s="180"/>
      <c r="E200" s="180"/>
      <c r="F200" s="180"/>
      <c r="G200" s="180"/>
      <c r="H200" s="180"/>
      <c r="I200" s="180"/>
      <c r="J200" s="180"/>
      <c r="K200" s="180"/>
      <c r="L200" s="180"/>
      <c r="M200" s="180"/>
      <c r="N200" s="180"/>
      <c r="O200" s="180"/>
      <c r="P200" s="180"/>
      <c r="Q200" s="180"/>
      <c r="R200" s="181"/>
    </row>
    <row r="201" spans="1:23" ht="31.5" customHeight="1" x14ac:dyDescent="0.25">
      <c r="A201" s="162" t="s">
        <v>243</v>
      </c>
      <c r="B201" s="163"/>
      <c r="C201" s="163"/>
      <c r="D201" s="153" t="s">
        <v>249</v>
      </c>
      <c r="E201" s="154"/>
      <c r="F201" s="154"/>
      <c r="G201" s="154"/>
      <c r="H201" s="154"/>
      <c r="I201" s="154"/>
      <c r="J201" s="154"/>
      <c r="K201" s="154"/>
      <c r="L201" s="154"/>
      <c r="M201" s="154"/>
      <c r="N201" s="154"/>
      <c r="O201" s="154"/>
      <c r="P201" s="154"/>
      <c r="Q201" s="154"/>
      <c r="R201" s="155"/>
    </row>
    <row r="202" spans="1:23" ht="15" customHeight="1" x14ac:dyDescent="0.25">
      <c r="A202" s="164" t="s">
        <v>245</v>
      </c>
      <c r="B202" s="165"/>
      <c r="C202" s="165"/>
      <c r="D202" s="156" t="s">
        <v>246</v>
      </c>
      <c r="E202" s="157"/>
      <c r="F202" s="157"/>
      <c r="G202" s="157"/>
      <c r="H202" s="157"/>
      <c r="I202" s="157"/>
      <c r="J202" s="157"/>
      <c r="K202" s="157"/>
      <c r="L202" s="157"/>
      <c r="M202" s="157"/>
      <c r="N202" s="157"/>
      <c r="O202" s="157"/>
      <c r="P202" s="157"/>
      <c r="Q202" s="157"/>
      <c r="R202" s="158"/>
    </row>
    <row r="203" spans="1:23" ht="30" customHeight="1" x14ac:dyDescent="0.25">
      <c r="A203" s="164" t="s">
        <v>247</v>
      </c>
      <c r="B203" s="165"/>
      <c r="C203" s="165"/>
      <c r="D203" s="156" t="s">
        <v>250</v>
      </c>
      <c r="E203" s="157"/>
      <c r="F203" s="157"/>
      <c r="G203" s="157"/>
      <c r="H203" s="157"/>
      <c r="I203" s="157"/>
      <c r="J203" s="157"/>
      <c r="K203" s="157"/>
      <c r="L203" s="157"/>
      <c r="M203" s="157"/>
      <c r="N203" s="157"/>
      <c r="O203" s="157"/>
      <c r="P203" s="157"/>
      <c r="Q203" s="157"/>
      <c r="R203" s="158"/>
    </row>
    <row r="204" spans="1:23" ht="30" customHeight="1" x14ac:dyDescent="0.25">
      <c r="A204" s="166" t="s">
        <v>248</v>
      </c>
      <c r="B204" s="167"/>
      <c r="C204" s="167"/>
      <c r="D204" s="159" t="s">
        <v>251</v>
      </c>
      <c r="E204" s="160"/>
      <c r="F204" s="160"/>
      <c r="G204" s="160"/>
      <c r="H204" s="160"/>
      <c r="I204" s="160"/>
      <c r="J204" s="160"/>
      <c r="K204" s="160"/>
      <c r="L204" s="160"/>
      <c r="M204" s="160"/>
      <c r="N204" s="160"/>
      <c r="O204" s="160"/>
      <c r="P204" s="160"/>
      <c r="Q204" s="160"/>
      <c r="R204" s="161"/>
    </row>
    <row r="205" spans="1:23" ht="24" customHeight="1" x14ac:dyDescent="0.25">
      <c r="A205" s="168" t="s">
        <v>253</v>
      </c>
      <c r="B205" s="169"/>
      <c r="C205" s="169"/>
      <c r="D205" s="169"/>
      <c r="E205" s="169"/>
      <c r="F205" s="169"/>
      <c r="G205" s="169"/>
      <c r="H205" s="169"/>
      <c r="I205" s="169"/>
      <c r="J205" s="169"/>
      <c r="K205" s="169"/>
      <c r="L205" s="169"/>
      <c r="M205" s="169"/>
      <c r="N205" s="169"/>
      <c r="O205" s="169"/>
      <c r="P205" s="169"/>
      <c r="Q205" s="169"/>
      <c r="R205" s="170"/>
    </row>
    <row r="206" spans="1:23" ht="24" customHeight="1" x14ac:dyDescent="0.25">
      <c r="A206" s="171"/>
      <c r="B206" s="172"/>
      <c r="C206" s="172"/>
      <c r="D206" s="172"/>
      <c r="E206" s="172"/>
      <c r="F206" s="172"/>
      <c r="G206" s="172"/>
      <c r="H206" s="172"/>
      <c r="I206" s="172"/>
      <c r="J206" s="172"/>
      <c r="K206" s="172"/>
      <c r="L206" s="172"/>
      <c r="M206" s="172"/>
      <c r="N206" s="172"/>
      <c r="O206" s="172"/>
      <c r="P206" s="172"/>
      <c r="Q206" s="172"/>
      <c r="R206" s="173"/>
    </row>
    <row r="207" spans="1:23" ht="16.5" customHeight="1" x14ac:dyDescent="0.25">
      <c r="A207" s="174" t="s">
        <v>255</v>
      </c>
      <c r="B207" s="175"/>
      <c r="C207" s="175"/>
      <c r="D207" s="175"/>
      <c r="E207" s="175"/>
      <c r="F207" s="175"/>
      <c r="G207" s="175"/>
      <c r="H207" s="175"/>
      <c r="I207" s="175"/>
      <c r="J207" s="175"/>
      <c r="K207" s="175"/>
      <c r="L207" s="175"/>
      <c r="M207" s="175"/>
      <c r="N207" s="175"/>
      <c r="O207" s="175"/>
      <c r="P207" s="175"/>
      <c r="Q207" s="175"/>
      <c r="R207" s="158"/>
    </row>
    <row r="208" spans="1:23" ht="16.5" customHeight="1" x14ac:dyDescent="0.25">
      <c r="A208" s="176"/>
      <c r="B208" s="160"/>
      <c r="C208" s="160"/>
      <c r="D208" s="160"/>
      <c r="E208" s="160"/>
      <c r="F208" s="160"/>
      <c r="G208" s="160"/>
      <c r="H208" s="160"/>
      <c r="I208" s="160"/>
      <c r="J208" s="160"/>
      <c r="K208" s="160"/>
      <c r="L208" s="160"/>
      <c r="M208" s="160"/>
      <c r="N208" s="160"/>
      <c r="O208" s="160"/>
      <c r="P208" s="160"/>
      <c r="Q208" s="160"/>
      <c r="R208" s="161"/>
    </row>
  </sheetData>
  <mergeCells count="236">
    <mergeCell ref="L63:R63"/>
    <mergeCell ref="L64:R64"/>
    <mergeCell ref="L65:R65"/>
    <mergeCell ref="L66:R66"/>
    <mergeCell ref="L67:R67"/>
    <mergeCell ref="L68:R68"/>
    <mergeCell ref="L69:R69"/>
    <mergeCell ref="L7:M7"/>
    <mergeCell ref="L6:R6"/>
    <mergeCell ref="L17:R17"/>
    <mergeCell ref="L18:R18"/>
    <mergeCell ref="L19:R19"/>
    <mergeCell ref="L20:R20"/>
    <mergeCell ref="L21:R21"/>
    <mergeCell ref="L22:R22"/>
    <mergeCell ref="L23:R23"/>
    <mergeCell ref="L56:R56"/>
    <mergeCell ref="L57:R57"/>
    <mergeCell ref="L58:R58"/>
    <mergeCell ref="L59:R59"/>
    <mergeCell ref="L16:R16"/>
    <mergeCell ref="L24:R24"/>
    <mergeCell ref="L25:R25"/>
    <mergeCell ref="L26:R26"/>
    <mergeCell ref="A177:R177"/>
    <mergeCell ref="A182:R182"/>
    <mergeCell ref="L172:M172"/>
    <mergeCell ref="L170:M170"/>
    <mergeCell ref="L176:M176"/>
    <mergeCell ref="L175:M175"/>
    <mergeCell ref="M195:Q195"/>
    <mergeCell ref="M196:Q196"/>
    <mergeCell ref="M190:Q190"/>
    <mergeCell ref="A191:L191"/>
    <mergeCell ref="L171:M171"/>
    <mergeCell ref="A186:L186"/>
    <mergeCell ref="A194:L196"/>
    <mergeCell ref="A187:L187"/>
    <mergeCell ref="A192:L192"/>
    <mergeCell ref="A193:L193"/>
    <mergeCell ref="M187:Q187"/>
    <mergeCell ref="M188:Q188"/>
    <mergeCell ref="M189:Q189"/>
    <mergeCell ref="L141:R141"/>
    <mergeCell ref="L142:R142"/>
    <mergeCell ref="L143:R143"/>
    <mergeCell ref="L144:R144"/>
    <mergeCell ref="L145:R145"/>
    <mergeCell ref="L146:R146"/>
    <mergeCell ref="L109:R109"/>
    <mergeCell ref="L110:R110"/>
    <mergeCell ref="L111:R111"/>
    <mergeCell ref="L112:R112"/>
    <mergeCell ref="L113:R113"/>
    <mergeCell ref="L114:R114"/>
    <mergeCell ref="L117:R117"/>
    <mergeCell ref="L127:R127"/>
    <mergeCell ref="L119:R119"/>
    <mergeCell ref="L120:R120"/>
    <mergeCell ref="L121:R121"/>
    <mergeCell ref="L122:R122"/>
    <mergeCell ref="L123:R123"/>
    <mergeCell ref="L124:R124"/>
    <mergeCell ref="L125:R125"/>
    <mergeCell ref="L126:R126"/>
    <mergeCell ref="L82:R82"/>
    <mergeCell ref="L83:R83"/>
    <mergeCell ref="L101:R101"/>
    <mergeCell ref="L85:R85"/>
    <mergeCell ref="L86:R86"/>
    <mergeCell ref="L87:R87"/>
    <mergeCell ref="L88:R88"/>
    <mergeCell ref="L89:R89"/>
    <mergeCell ref="L104:R104"/>
    <mergeCell ref="L98:R98"/>
    <mergeCell ref="L99:R99"/>
    <mergeCell ref="L100:R100"/>
    <mergeCell ref="L95:R95"/>
    <mergeCell ref="L96:R96"/>
    <mergeCell ref="L97:R97"/>
    <mergeCell ref="A84:R84"/>
    <mergeCell ref="L90:R90"/>
    <mergeCell ref="L91:R91"/>
    <mergeCell ref="L92:R92"/>
    <mergeCell ref="L93:R93"/>
    <mergeCell ref="L94:R94"/>
    <mergeCell ref="L102:R102"/>
    <mergeCell ref="L103:R103"/>
    <mergeCell ref="A108:R108"/>
    <mergeCell ref="L105:R105"/>
    <mergeCell ref="L106:R106"/>
    <mergeCell ref="L107:R107"/>
    <mergeCell ref="L32:R32"/>
    <mergeCell ref="L33:R33"/>
    <mergeCell ref="L34:R34"/>
    <mergeCell ref="L35:R35"/>
    <mergeCell ref="L36:R36"/>
    <mergeCell ref="L37:R37"/>
    <mergeCell ref="N38:R38"/>
    <mergeCell ref="L53:R53"/>
    <mergeCell ref="L54:R54"/>
    <mergeCell ref="L44:R44"/>
    <mergeCell ref="N45:R45"/>
    <mergeCell ref="N46:R46"/>
    <mergeCell ref="N47:R47"/>
    <mergeCell ref="L48:R48"/>
    <mergeCell ref="N49:R49"/>
    <mergeCell ref="N50:R50"/>
    <mergeCell ref="N51:R51"/>
    <mergeCell ref="L52:R52"/>
    <mergeCell ref="L51:M51"/>
    <mergeCell ref="L49:M49"/>
    <mergeCell ref="L50:M50"/>
    <mergeCell ref="L42:M42"/>
    <mergeCell ref="L41:M41"/>
    <mergeCell ref="L39:M39"/>
    <mergeCell ref="L27:R27"/>
    <mergeCell ref="L28:R28"/>
    <mergeCell ref="L29:R29"/>
    <mergeCell ref="L30:R30"/>
    <mergeCell ref="L31:R31"/>
    <mergeCell ref="L38:M38"/>
    <mergeCell ref="L43:M43"/>
    <mergeCell ref="L46:M46"/>
    <mergeCell ref="L47:M47"/>
    <mergeCell ref="L45:M45"/>
    <mergeCell ref="N39:R39"/>
    <mergeCell ref="L40:R40"/>
    <mergeCell ref="N41:R41"/>
    <mergeCell ref="N42:R42"/>
    <mergeCell ref="N43:R43"/>
    <mergeCell ref="A1:R1"/>
    <mergeCell ref="L4:R4"/>
    <mergeCell ref="L10:R10"/>
    <mergeCell ref="L11:R11"/>
    <mergeCell ref="L12:R12"/>
    <mergeCell ref="L13:R13"/>
    <mergeCell ref="L14:R14"/>
    <mergeCell ref="L15:R15"/>
    <mergeCell ref="A5:R5"/>
    <mergeCell ref="A2:L2"/>
    <mergeCell ref="M2:R2"/>
    <mergeCell ref="J3:K3"/>
    <mergeCell ref="A55:R55"/>
    <mergeCell ref="L136:R136"/>
    <mergeCell ref="L137:R137"/>
    <mergeCell ref="L138:R138"/>
    <mergeCell ref="L139:R139"/>
    <mergeCell ref="L140:R140"/>
    <mergeCell ref="L118:R118"/>
    <mergeCell ref="L60:R60"/>
    <mergeCell ref="L61:R61"/>
    <mergeCell ref="L62:R62"/>
    <mergeCell ref="L70:R70"/>
    <mergeCell ref="L71:R71"/>
    <mergeCell ref="L72:R72"/>
    <mergeCell ref="L73:R73"/>
    <mergeCell ref="L74:R74"/>
    <mergeCell ref="L75:R75"/>
    <mergeCell ref="L76:R76"/>
    <mergeCell ref="L77:R77"/>
    <mergeCell ref="L78:R78"/>
    <mergeCell ref="L79:R79"/>
    <mergeCell ref="L80:R80"/>
    <mergeCell ref="L81:R81"/>
    <mergeCell ref="L115:R115"/>
    <mergeCell ref="L116:R116"/>
    <mergeCell ref="A157:R157"/>
    <mergeCell ref="A160:R160"/>
    <mergeCell ref="L163:M163"/>
    <mergeCell ref="L164:M164"/>
    <mergeCell ref="L162:M162"/>
    <mergeCell ref="N166:R166"/>
    <mergeCell ref="L128:R128"/>
    <mergeCell ref="L129:R129"/>
    <mergeCell ref="L130:R130"/>
    <mergeCell ref="L131:R131"/>
    <mergeCell ref="L133:R133"/>
    <mergeCell ref="L134:R134"/>
    <mergeCell ref="L155:R155"/>
    <mergeCell ref="L156:R156"/>
    <mergeCell ref="L158:R158"/>
    <mergeCell ref="L150:R150"/>
    <mergeCell ref="L151:R151"/>
    <mergeCell ref="L152:R152"/>
    <mergeCell ref="L153:R153"/>
    <mergeCell ref="L154:R154"/>
    <mergeCell ref="L147:R147"/>
    <mergeCell ref="L148:R148"/>
    <mergeCell ref="L149:R149"/>
    <mergeCell ref="A132:R132"/>
    <mergeCell ref="N167:R167"/>
    <mergeCell ref="N168:R168"/>
    <mergeCell ref="L159:R159"/>
    <mergeCell ref="L161:R161"/>
    <mergeCell ref="N162:R162"/>
    <mergeCell ref="L169:R169"/>
    <mergeCell ref="N170:R170"/>
    <mergeCell ref="N171:R171"/>
    <mergeCell ref="N172:R172"/>
    <mergeCell ref="N163:R163"/>
    <mergeCell ref="N164:R164"/>
    <mergeCell ref="L165:R165"/>
    <mergeCell ref="A207:R208"/>
    <mergeCell ref="L135:R135"/>
    <mergeCell ref="A200:R200"/>
    <mergeCell ref="L166:M166"/>
    <mergeCell ref="L167:M167"/>
    <mergeCell ref="L168:M168"/>
    <mergeCell ref="L174:M174"/>
    <mergeCell ref="A184:L184"/>
    <mergeCell ref="M191:Q191"/>
    <mergeCell ref="M192:Q192"/>
    <mergeCell ref="M193:Q193"/>
    <mergeCell ref="M194:Q194"/>
    <mergeCell ref="M185:Q185"/>
    <mergeCell ref="M186:Q186"/>
    <mergeCell ref="A185:L185"/>
    <mergeCell ref="A188:L188"/>
    <mergeCell ref="A189:L189"/>
    <mergeCell ref="A190:L190"/>
    <mergeCell ref="A198:R198"/>
    <mergeCell ref="A199:R199"/>
    <mergeCell ref="L173:R173"/>
    <mergeCell ref="N174:R174"/>
    <mergeCell ref="N175:R175"/>
    <mergeCell ref="N176:R176"/>
    <mergeCell ref="D201:R201"/>
    <mergeCell ref="D202:R202"/>
    <mergeCell ref="D203:R203"/>
    <mergeCell ref="D204:R204"/>
    <mergeCell ref="A201:C201"/>
    <mergeCell ref="A202:C202"/>
    <mergeCell ref="A203:C203"/>
    <mergeCell ref="A204:C204"/>
    <mergeCell ref="A205:R206"/>
  </mergeCells>
  <phoneticPr fontId="0" type="noConversion"/>
  <printOptions horizontalCentered="1" gridLines="1"/>
  <pageMargins left="0.23622047244094491" right="0.23622047244094491" top="0.74803149606299213" bottom="0.74803149606299213" header="0.31496062992125984" footer="0.31496062992125984"/>
  <pageSetup paperSize="9" scale="28" fitToHeight="0" orientation="landscape" r:id="rId1"/>
  <headerFooter alignWithMargins="0">
    <oddFooter>&amp;LAnlage 1a zur Vereinbarung gem.§§ 113, 118 und 120 SGB V zu PIA vom 01.01.2023&amp;R&amp;P / &amp;N</oddFooter>
  </headerFooter>
  <rowBreaks count="4" manualBreakCount="4">
    <brk id="54" max="9" man="1"/>
    <brk id="107" max="9" man="1"/>
    <brk id="156" max="9" man="1"/>
    <brk id="199"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P199"/>
  <sheetViews>
    <sheetView tabSelected="1" view="pageLayout" topLeftCell="A100" zoomScale="71" zoomScaleNormal="75" zoomScaleSheetLayoutView="75" zoomScalePageLayoutView="71" workbookViewId="0">
      <selection activeCell="B181" sqref="B181:M182"/>
    </sheetView>
  </sheetViews>
  <sheetFormatPr baseColWidth="10" defaultColWidth="11.26953125" defaultRowHeight="13" x14ac:dyDescent="0.25"/>
  <cols>
    <col min="1" max="1" width="15.7265625" style="46" customWidth="1"/>
    <col min="2" max="3" width="15.26953125" style="47" hidden="1" customWidth="1"/>
    <col min="4" max="4" width="15.26953125" style="132" hidden="1" customWidth="1"/>
    <col min="5" max="8" width="15.26953125" style="143" customWidth="1"/>
    <col min="9" max="11" width="15.26953125" style="47" customWidth="1"/>
    <col min="12" max="12" width="19.81640625" style="47" customWidth="1"/>
    <col min="13" max="14" width="15.26953125" style="47" customWidth="1"/>
    <col min="15" max="15" width="25.1796875" style="47" customWidth="1"/>
    <col min="16" max="16" width="107.26953125" style="47" customWidth="1"/>
    <col min="17" max="16384" width="11.26953125" style="36"/>
  </cols>
  <sheetData>
    <row r="1" spans="1:16" s="30" customFormat="1" ht="27.75" customHeight="1" x14ac:dyDescent="0.25">
      <c r="A1" s="298" t="s">
        <v>319</v>
      </c>
      <c r="B1" s="216"/>
      <c r="C1" s="216"/>
      <c r="D1" s="216"/>
      <c r="E1" s="216"/>
      <c r="F1" s="216"/>
      <c r="G1" s="216"/>
      <c r="H1" s="216"/>
      <c r="I1" s="216"/>
      <c r="J1" s="216"/>
      <c r="K1" s="216"/>
      <c r="L1" s="216"/>
      <c r="M1" s="216"/>
      <c r="N1" s="216"/>
      <c r="O1" s="216"/>
      <c r="P1" s="216"/>
    </row>
    <row r="2" spans="1:16" s="34" customFormat="1" ht="25.5" customHeight="1" x14ac:dyDescent="0.25">
      <c r="A2" s="31" t="s">
        <v>225</v>
      </c>
      <c r="B2" s="32"/>
      <c r="C2" s="127"/>
      <c r="D2" s="128"/>
      <c r="E2" s="127"/>
      <c r="F2" s="127"/>
      <c r="G2" s="127"/>
      <c r="H2" s="127"/>
      <c r="I2" s="33"/>
      <c r="J2" s="287" t="s">
        <v>108</v>
      </c>
      <c r="K2" s="227"/>
      <c r="L2" s="227"/>
      <c r="M2" s="227"/>
      <c r="N2" s="227"/>
      <c r="O2" s="227"/>
      <c r="P2" s="227"/>
    </row>
    <row r="3" spans="1:16" s="34" customFormat="1" ht="25.5" customHeight="1" x14ac:dyDescent="0.25">
      <c r="A3" s="31"/>
      <c r="B3" s="32"/>
      <c r="C3" s="127"/>
      <c r="D3" s="128"/>
      <c r="E3" s="127"/>
      <c r="F3" s="127"/>
      <c r="G3" s="229" t="s">
        <v>335</v>
      </c>
      <c r="H3" s="229"/>
      <c r="I3" s="33"/>
      <c r="J3" s="149"/>
      <c r="K3" s="146"/>
      <c r="L3" s="146"/>
      <c r="M3" s="146"/>
      <c r="N3" s="146"/>
      <c r="O3" s="146"/>
      <c r="P3" s="146"/>
    </row>
    <row r="4" spans="1:16" ht="77.5" x14ac:dyDescent="0.25">
      <c r="A4" s="35" t="s">
        <v>106</v>
      </c>
      <c r="B4" s="85" t="s">
        <v>312</v>
      </c>
      <c r="C4" s="85" t="s">
        <v>320</v>
      </c>
      <c r="D4" s="134" t="s">
        <v>321</v>
      </c>
      <c r="E4" s="85" t="s">
        <v>323</v>
      </c>
      <c r="F4" s="152" t="s">
        <v>331</v>
      </c>
      <c r="G4" s="150" t="s">
        <v>334</v>
      </c>
      <c r="H4" s="151" t="s">
        <v>332</v>
      </c>
      <c r="I4" s="218" t="s">
        <v>103</v>
      </c>
      <c r="J4" s="184"/>
      <c r="K4" s="184"/>
      <c r="L4" s="184"/>
      <c r="M4" s="184"/>
      <c r="N4" s="184"/>
      <c r="O4" s="266"/>
      <c r="P4" s="266"/>
    </row>
    <row r="5" spans="1:16" s="37" customFormat="1" ht="18.75" customHeight="1" x14ac:dyDescent="0.3">
      <c r="A5" s="299" t="s">
        <v>214</v>
      </c>
      <c r="B5" s="180"/>
      <c r="C5" s="180"/>
      <c r="D5" s="180"/>
      <c r="E5" s="180"/>
      <c r="F5" s="180"/>
      <c r="G5" s="180"/>
      <c r="H5" s="180"/>
      <c r="I5" s="180"/>
      <c r="J5" s="180"/>
      <c r="K5" s="180"/>
      <c r="L5" s="180"/>
      <c r="M5" s="180"/>
      <c r="N5" s="180"/>
      <c r="O5" s="180"/>
      <c r="P5" s="180"/>
    </row>
    <row r="6" spans="1:16" s="37" customFormat="1" ht="15.5" x14ac:dyDescent="0.3">
      <c r="A6" s="5">
        <v>35220100</v>
      </c>
      <c r="B6" s="6">
        <v>15.27</v>
      </c>
      <c r="C6" s="6">
        <f>(B6*102.7)/100</f>
        <v>15.68229</v>
      </c>
      <c r="D6" s="129">
        <f>(B6*102.2)/100</f>
        <v>15.60594</v>
      </c>
      <c r="E6" s="6">
        <f>(D6*102.29)/100</f>
        <v>15.963316026000003</v>
      </c>
      <c r="F6" s="6">
        <f>E6*1.0365</f>
        <v>16.545977060949003</v>
      </c>
      <c r="G6" s="6">
        <f>(E6*1.073)</f>
        <v>17.128638095898001</v>
      </c>
      <c r="H6" s="6">
        <f>(E6*1.022)*1.064</f>
        <v>17.358637553200612</v>
      </c>
      <c r="I6" s="245" t="s">
        <v>265</v>
      </c>
      <c r="J6" s="245"/>
      <c r="K6" s="245"/>
      <c r="L6" s="245"/>
      <c r="M6" s="245"/>
      <c r="N6" s="245"/>
      <c r="O6" s="154"/>
      <c r="P6" s="258"/>
    </row>
    <row r="7" spans="1:16" s="37" customFormat="1" ht="15.75" customHeight="1" x14ac:dyDescent="0.35">
      <c r="A7" s="5"/>
      <c r="B7" s="6"/>
      <c r="C7" s="6"/>
      <c r="D7" s="129"/>
      <c r="E7" s="6"/>
      <c r="F7" s="6"/>
      <c r="G7" s="6"/>
      <c r="H7" s="6"/>
      <c r="I7" s="156" t="s">
        <v>44</v>
      </c>
      <c r="J7" s="156"/>
      <c r="K7" s="125" t="s">
        <v>309</v>
      </c>
      <c r="L7" s="95"/>
      <c r="M7" s="95"/>
      <c r="N7" s="95"/>
      <c r="O7" s="94"/>
      <c r="P7" s="96"/>
    </row>
    <row r="8" spans="1:16" s="37" customFormat="1" ht="15.5" x14ac:dyDescent="0.35">
      <c r="A8" s="5"/>
      <c r="B8" s="6"/>
      <c r="C8" s="6"/>
      <c r="D8" s="129"/>
      <c r="E8" s="6"/>
      <c r="F8" s="6"/>
      <c r="G8" s="6"/>
      <c r="H8" s="6"/>
      <c r="I8" s="95"/>
      <c r="J8" s="95"/>
      <c r="K8" s="125" t="s">
        <v>310</v>
      </c>
      <c r="L8" s="95"/>
      <c r="M8" s="95"/>
      <c r="N8" s="95"/>
      <c r="O8" s="94"/>
      <c r="P8" s="96"/>
    </row>
    <row r="9" spans="1:16" s="37" customFormat="1" ht="15.5" x14ac:dyDescent="0.35">
      <c r="A9" s="5"/>
      <c r="B9" s="6"/>
      <c r="C9" s="6"/>
      <c r="D9" s="129"/>
      <c r="E9" s="6"/>
      <c r="F9" s="6"/>
      <c r="G9" s="6"/>
      <c r="H9" s="6"/>
      <c r="I9" s="95"/>
      <c r="J9" s="95"/>
      <c r="K9" s="125" t="s">
        <v>311</v>
      </c>
      <c r="L9" s="95"/>
      <c r="M9" s="95"/>
      <c r="N9" s="95"/>
      <c r="O9" s="94"/>
      <c r="P9" s="96"/>
    </row>
    <row r="10" spans="1:16" ht="15.75" customHeight="1" x14ac:dyDescent="0.25">
      <c r="A10" s="38">
        <v>35220110</v>
      </c>
      <c r="B10" s="48">
        <v>15.27</v>
      </c>
      <c r="C10" s="6">
        <f t="shared" ref="C10:C51" si="0">(B10*102.7)/100</f>
        <v>15.68229</v>
      </c>
      <c r="D10" s="129">
        <f t="shared" ref="D10:D40" si="1">(B10*102.2)/100</f>
        <v>15.60594</v>
      </c>
      <c r="E10" s="6">
        <f t="shared" ref="E10:E70" si="2">(D10*102.29)/100</f>
        <v>15.963316026000003</v>
      </c>
      <c r="F10" s="6">
        <f t="shared" ref="F10:F70" si="3">E10*1.0365</f>
        <v>16.545977060949003</v>
      </c>
      <c r="G10" s="6">
        <f t="shared" ref="G10:G70" si="4">(E10*1.073)</f>
        <v>17.128638095898001</v>
      </c>
      <c r="H10" s="6">
        <f t="shared" ref="H10:H70" si="5">(E10*1.022)*1.064</f>
        <v>17.358637553200612</v>
      </c>
      <c r="I10" s="246" t="s">
        <v>288</v>
      </c>
      <c r="J10" s="246"/>
      <c r="K10" s="246"/>
      <c r="L10" s="246"/>
      <c r="M10" s="247"/>
      <c r="N10" s="248"/>
      <c r="O10" s="248"/>
      <c r="P10" s="222"/>
    </row>
    <row r="11" spans="1:16" ht="15.75" customHeight="1" x14ac:dyDescent="0.25">
      <c r="A11" s="38">
        <v>35220111</v>
      </c>
      <c r="B11" s="48">
        <v>30.58</v>
      </c>
      <c r="C11" s="6">
        <f t="shared" si="0"/>
        <v>31.405659999999997</v>
      </c>
      <c r="D11" s="129">
        <f t="shared" si="1"/>
        <v>31.252759999999999</v>
      </c>
      <c r="E11" s="6">
        <f t="shared" si="2"/>
        <v>31.968448204000001</v>
      </c>
      <c r="F11" s="6">
        <f t="shared" si="3"/>
        <v>33.135296563445998</v>
      </c>
      <c r="G11" s="6">
        <f t="shared" si="4"/>
        <v>34.302144922891998</v>
      </c>
      <c r="H11" s="6">
        <f t="shared" si="5"/>
        <v>34.762746324615236</v>
      </c>
      <c r="I11" s="246" t="s">
        <v>289</v>
      </c>
      <c r="J11" s="246"/>
      <c r="K11" s="246"/>
      <c r="L11" s="246"/>
      <c r="M11" s="247"/>
      <c r="N11" s="248"/>
      <c r="O11" s="248"/>
      <c r="P11" s="222"/>
    </row>
    <row r="12" spans="1:16" ht="15.75" customHeight="1" x14ac:dyDescent="0.25">
      <c r="A12" s="39" t="s">
        <v>109</v>
      </c>
      <c r="B12" s="48">
        <v>61.19</v>
      </c>
      <c r="C12" s="6">
        <f t="shared" si="0"/>
        <v>62.842129999999997</v>
      </c>
      <c r="D12" s="129">
        <f t="shared" si="1"/>
        <v>62.536180000000002</v>
      </c>
      <c r="E12" s="6">
        <f t="shared" si="2"/>
        <v>63.968258522000006</v>
      </c>
      <c r="F12" s="6">
        <f t="shared" si="3"/>
        <v>66.303099958053011</v>
      </c>
      <c r="G12" s="6">
        <f t="shared" si="4"/>
        <v>68.637941394106008</v>
      </c>
      <c r="H12" s="6">
        <f t="shared" si="5"/>
        <v>69.559596062890989</v>
      </c>
      <c r="I12" s="246" t="s">
        <v>73</v>
      </c>
      <c r="J12" s="246"/>
      <c r="K12" s="246"/>
      <c r="L12" s="246"/>
      <c r="M12" s="247"/>
      <c r="N12" s="248"/>
      <c r="O12" s="248"/>
      <c r="P12" s="222"/>
    </row>
    <row r="13" spans="1:16" ht="15.75" customHeight="1" x14ac:dyDescent="0.25">
      <c r="A13" s="39">
        <v>35220113</v>
      </c>
      <c r="B13" s="48">
        <v>91.73</v>
      </c>
      <c r="C13" s="6">
        <f t="shared" si="0"/>
        <v>94.206710000000001</v>
      </c>
      <c r="D13" s="129">
        <f t="shared" si="1"/>
        <v>93.748060000000009</v>
      </c>
      <c r="E13" s="6">
        <f t="shared" si="2"/>
        <v>95.894890574000016</v>
      </c>
      <c r="F13" s="6">
        <f t="shared" si="3"/>
        <v>99.395054079951009</v>
      </c>
      <c r="G13" s="6">
        <f t="shared" si="4"/>
        <v>102.89521758590202</v>
      </c>
      <c r="H13" s="6">
        <f t="shared" si="5"/>
        <v>104.27687116929222</v>
      </c>
      <c r="I13" s="246" t="s">
        <v>74</v>
      </c>
      <c r="J13" s="246"/>
      <c r="K13" s="246"/>
      <c r="L13" s="246"/>
      <c r="M13" s="247"/>
      <c r="N13" s="248"/>
      <c r="O13" s="248"/>
      <c r="P13" s="222"/>
    </row>
    <row r="14" spans="1:16" s="40" customFormat="1" ht="15.75" customHeight="1" x14ac:dyDescent="0.25">
      <c r="A14" s="39" t="s">
        <v>110</v>
      </c>
      <c r="B14" s="48">
        <v>137.62</v>
      </c>
      <c r="C14" s="6">
        <f t="shared" si="0"/>
        <v>141.33574000000002</v>
      </c>
      <c r="D14" s="129">
        <f t="shared" si="1"/>
        <v>140.64764000000002</v>
      </c>
      <c r="E14" s="6">
        <f t="shared" si="2"/>
        <v>143.86847095600004</v>
      </c>
      <c r="F14" s="6">
        <f t="shared" si="3"/>
        <v>149.11967014589405</v>
      </c>
      <c r="G14" s="6">
        <f t="shared" si="4"/>
        <v>154.37086933578803</v>
      </c>
      <c r="H14" s="6">
        <f t="shared" si="5"/>
        <v>156.44372626532211</v>
      </c>
      <c r="I14" s="246" t="s">
        <v>75</v>
      </c>
      <c r="J14" s="246"/>
      <c r="K14" s="246"/>
      <c r="L14" s="246"/>
      <c r="M14" s="247"/>
      <c r="N14" s="248"/>
      <c r="O14" s="248"/>
      <c r="P14" s="222"/>
    </row>
    <row r="15" spans="1:16" s="40" customFormat="1" ht="15.75" customHeight="1" x14ac:dyDescent="0.25">
      <c r="A15" s="39" t="s">
        <v>111</v>
      </c>
      <c r="B15" s="48">
        <v>183.48</v>
      </c>
      <c r="C15" s="6">
        <f t="shared" si="0"/>
        <v>188.43396000000001</v>
      </c>
      <c r="D15" s="129">
        <f t="shared" si="1"/>
        <v>187.51656</v>
      </c>
      <c r="E15" s="6">
        <f t="shared" si="2"/>
        <v>191.81068922400001</v>
      </c>
      <c r="F15" s="6">
        <f t="shared" si="3"/>
        <v>198.811779380676</v>
      </c>
      <c r="G15" s="6">
        <f t="shared" si="4"/>
        <v>205.81286953735201</v>
      </c>
      <c r="H15" s="6">
        <f t="shared" si="5"/>
        <v>208.57647794769142</v>
      </c>
      <c r="I15" s="246" t="s">
        <v>76</v>
      </c>
      <c r="J15" s="246"/>
      <c r="K15" s="246"/>
      <c r="L15" s="246"/>
      <c r="M15" s="247"/>
      <c r="N15" s="248"/>
      <c r="O15" s="248"/>
      <c r="P15" s="222"/>
    </row>
    <row r="16" spans="1:16" s="40" customFormat="1" ht="15.75" customHeight="1" x14ac:dyDescent="0.25">
      <c r="A16" s="39" t="s">
        <v>112</v>
      </c>
      <c r="B16" s="48">
        <v>275.20999999999998</v>
      </c>
      <c r="C16" s="6">
        <f t="shared" si="0"/>
        <v>282.64067</v>
      </c>
      <c r="D16" s="129">
        <f t="shared" si="1"/>
        <v>281.26461999999998</v>
      </c>
      <c r="E16" s="6">
        <f t="shared" si="2"/>
        <v>287.70557979799997</v>
      </c>
      <c r="F16" s="6">
        <f t="shared" si="3"/>
        <v>298.20683346062697</v>
      </c>
      <c r="G16" s="6">
        <f t="shared" si="4"/>
        <v>308.70808712325396</v>
      </c>
      <c r="H16" s="6">
        <f t="shared" si="5"/>
        <v>312.85334911698357</v>
      </c>
      <c r="I16" s="246" t="s">
        <v>77</v>
      </c>
      <c r="J16" s="246"/>
      <c r="K16" s="246"/>
      <c r="L16" s="246"/>
      <c r="M16" s="247"/>
      <c r="N16" s="248"/>
      <c r="O16" s="248"/>
      <c r="P16" s="222"/>
    </row>
    <row r="17" spans="1:16" s="40" customFormat="1" ht="31.5" customHeight="1" x14ac:dyDescent="0.25">
      <c r="A17" s="39" t="s">
        <v>113</v>
      </c>
      <c r="B17" s="48">
        <v>366.93</v>
      </c>
      <c r="C17" s="6">
        <f t="shared" si="0"/>
        <v>376.83711000000005</v>
      </c>
      <c r="D17" s="129">
        <f t="shared" si="1"/>
        <v>375.00245999999999</v>
      </c>
      <c r="E17" s="6">
        <f t="shared" si="2"/>
        <v>383.59001633400004</v>
      </c>
      <c r="F17" s="6">
        <f t="shared" si="3"/>
        <v>397.59105193019104</v>
      </c>
      <c r="G17" s="6">
        <f t="shared" si="4"/>
        <v>411.59208752638204</v>
      </c>
      <c r="H17" s="6">
        <f t="shared" si="5"/>
        <v>417.11885248172234</v>
      </c>
      <c r="I17" s="246" t="s">
        <v>264</v>
      </c>
      <c r="J17" s="246"/>
      <c r="K17" s="246"/>
      <c r="L17" s="246"/>
      <c r="M17" s="247"/>
      <c r="N17" s="248"/>
      <c r="O17" s="248"/>
      <c r="P17" s="222"/>
    </row>
    <row r="18" spans="1:16" s="40" customFormat="1" ht="15.5" x14ac:dyDescent="0.25">
      <c r="A18" s="39">
        <v>35220150</v>
      </c>
      <c r="B18" s="48">
        <v>15.27</v>
      </c>
      <c r="C18" s="6">
        <f t="shared" si="0"/>
        <v>15.68229</v>
      </c>
      <c r="D18" s="129">
        <f t="shared" si="1"/>
        <v>15.60594</v>
      </c>
      <c r="E18" s="6">
        <f t="shared" si="2"/>
        <v>15.963316026000003</v>
      </c>
      <c r="F18" s="6">
        <f t="shared" si="3"/>
        <v>16.545977060949003</v>
      </c>
      <c r="G18" s="6">
        <f t="shared" si="4"/>
        <v>17.128638095898001</v>
      </c>
      <c r="H18" s="6">
        <f t="shared" si="5"/>
        <v>17.358637553200612</v>
      </c>
      <c r="I18" s="246" t="s">
        <v>290</v>
      </c>
      <c r="J18" s="246"/>
      <c r="K18" s="246"/>
      <c r="L18" s="246"/>
      <c r="M18" s="247"/>
      <c r="N18" s="248"/>
      <c r="O18" s="248"/>
      <c r="P18" s="222"/>
    </row>
    <row r="19" spans="1:16" s="40" customFormat="1" ht="15.5" x14ac:dyDescent="0.25">
      <c r="A19" s="39">
        <v>35220151</v>
      </c>
      <c r="B19" s="48">
        <v>30.58</v>
      </c>
      <c r="C19" s="6">
        <f t="shared" si="0"/>
        <v>31.405659999999997</v>
      </c>
      <c r="D19" s="129">
        <f t="shared" si="1"/>
        <v>31.252759999999999</v>
      </c>
      <c r="E19" s="6">
        <f t="shared" si="2"/>
        <v>31.968448204000001</v>
      </c>
      <c r="F19" s="6">
        <f t="shared" si="3"/>
        <v>33.135296563445998</v>
      </c>
      <c r="G19" s="6">
        <f t="shared" si="4"/>
        <v>34.302144922891998</v>
      </c>
      <c r="H19" s="6">
        <f t="shared" si="5"/>
        <v>34.762746324615236</v>
      </c>
      <c r="I19" s="246" t="s">
        <v>291</v>
      </c>
      <c r="J19" s="246"/>
      <c r="K19" s="246"/>
      <c r="L19" s="246"/>
      <c r="M19" s="247"/>
      <c r="N19" s="248"/>
      <c r="O19" s="248"/>
      <c r="P19" s="222"/>
    </row>
    <row r="20" spans="1:16" s="40" customFormat="1" ht="15.5" x14ac:dyDescent="0.25">
      <c r="A20" s="39">
        <v>35220152</v>
      </c>
      <c r="B20" s="48">
        <v>61.19</v>
      </c>
      <c r="C20" s="6">
        <f t="shared" si="0"/>
        <v>62.842129999999997</v>
      </c>
      <c r="D20" s="129">
        <f t="shared" si="1"/>
        <v>62.536180000000002</v>
      </c>
      <c r="E20" s="6">
        <f t="shared" si="2"/>
        <v>63.968258522000006</v>
      </c>
      <c r="F20" s="6">
        <f t="shared" si="3"/>
        <v>66.303099958053011</v>
      </c>
      <c r="G20" s="6">
        <f t="shared" si="4"/>
        <v>68.637941394106008</v>
      </c>
      <c r="H20" s="6">
        <f t="shared" si="5"/>
        <v>69.559596062890989</v>
      </c>
      <c r="I20" s="246" t="s">
        <v>292</v>
      </c>
      <c r="J20" s="246"/>
      <c r="K20" s="246"/>
      <c r="L20" s="246"/>
      <c r="M20" s="247"/>
      <c r="N20" s="248"/>
      <c r="O20" s="248"/>
      <c r="P20" s="222"/>
    </row>
    <row r="21" spans="1:16" s="40" customFormat="1" ht="15.5" x14ac:dyDescent="0.25">
      <c r="A21" s="39">
        <v>35220153</v>
      </c>
      <c r="B21" s="48">
        <v>91.73</v>
      </c>
      <c r="C21" s="6">
        <f t="shared" si="0"/>
        <v>94.206710000000001</v>
      </c>
      <c r="D21" s="129">
        <f t="shared" si="1"/>
        <v>93.748060000000009</v>
      </c>
      <c r="E21" s="6">
        <f t="shared" si="2"/>
        <v>95.894890574000016</v>
      </c>
      <c r="F21" s="6">
        <f t="shared" si="3"/>
        <v>99.395054079951009</v>
      </c>
      <c r="G21" s="6">
        <f t="shared" si="4"/>
        <v>102.89521758590202</v>
      </c>
      <c r="H21" s="6">
        <f t="shared" si="5"/>
        <v>104.27687116929222</v>
      </c>
      <c r="I21" s="246" t="s">
        <v>293</v>
      </c>
      <c r="J21" s="246"/>
      <c r="K21" s="246"/>
      <c r="L21" s="246"/>
      <c r="M21" s="247"/>
      <c r="N21" s="248"/>
      <c r="O21" s="248"/>
      <c r="P21" s="222"/>
    </row>
    <row r="22" spans="1:16" s="40" customFormat="1" ht="15.5" x14ac:dyDescent="0.25">
      <c r="A22" s="39">
        <v>35220154</v>
      </c>
      <c r="B22" s="48">
        <v>137.62</v>
      </c>
      <c r="C22" s="6">
        <f t="shared" si="0"/>
        <v>141.33574000000002</v>
      </c>
      <c r="D22" s="129">
        <f t="shared" si="1"/>
        <v>140.64764000000002</v>
      </c>
      <c r="E22" s="6">
        <f t="shared" si="2"/>
        <v>143.86847095600004</v>
      </c>
      <c r="F22" s="6">
        <f t="shared" si="3"/>
        <v>149.11967014589405</v>
      </c>
      <c r="G22" s="6">
        <f t="shared" si="4"/>
        <v>154.37086933578803</v>
      </c>
      <c r="H22" s="6">
        <f t="shared" si="5"/>
        <v>156.44372626532211</v>
      </c>
      <c r="I22" s="246" t="s">
        <v>294</v>
      </c>
      <c r="J22" s="246"/>
      <c r="K22" s="246"/>
      <c r="L22" s="246"/>
      <c r="M22" s="247"/>
      <c r="N22" s="248"/>
      <c r="O22" s="248"/>
      <c r="P22" s="222"/>
    </row>
    <row r="23" spans="1:16" s="40" customFormat="1" ht="15.5" x14ac:dyDescent="0.25">
      <c r="A23" s="39">
        <v>35220155</v>
      </c>
      <c r="B23" s="48">
        <v>183.48</v>
      </c>
      <c r="C23" s="6">
        <f t="shared" si="0"/>
        <v>188.43396000000001</v>
      </c>
      <c r="D23" s="129">
        <f t="shared" si="1"/>
        <v>187.51656</v>
      </c>
      <c r="E23" s="6">
        <f t="shared" si="2"/>
        <v>191.81068922400001</v>
      </c>
      <c r="F23" s="6">
        <f t="shared" si="3"/>
        <v>198.811779380676</v>
      </c>
      <c r="G23" s="6">
        <f t="shared" si="4"/>
        <v>205.81286953735201</v>
      </c>
      <c r="H23" s="6">
        <f t="shared" si="5"/>
        <v>208.57647794769142</v>
      </c>
      <c r="I23" s="246" t="s">
        <v>295</v>
      </c>
      <c r="J23" s="246"/>
      <c r="K23" s="246"/>
      <c r="L23" s="246"/>
      <c r="M23" s="247"/>
      <c r="N23" s="248"/>
      <c r="O23" s="248"/>
      <c r="P23" s="222"/>
    </row>
    <row r="24" spans="1:16" s="40" customFormat="1" ht="15.5" x14ac:dyDescent="0.25">
      <c r="A24" s="39">
        <v>35220156</v>
      </c>
      <c r="B24" s="48">
        <v>275.20999999999998</v>
      </c>
      <c r="C24" s="6">
        <f t="shared" si="0"/>
        <v>282.64067</v>
      </c>
      <c r="D24" s="129">
        <f t="shared" si="1"/>
        <v>281.26461999999998</v>
      </c>
      <c r="E24" s="6">
        <f t="shared" si="2"/>
        <v>287.70557979799997</v>
      </c>
      <c r="F24" s="6">
        <f t="shared" si="3"/>
        <v>298.20683346062697</v>
      </c>
      <c r="G24" s="6">
        <f t="shared" si="4"/>
        <v>308.70808712325396</v>
      </c>
      <c r="H24" s="6">
        <f t="shared" si="5"/>
        <v>312.85334911698357</v>
      </c>
      <c r="I24" s="246" t="s">
        <v>296</v>
      </c>
      <c r="J24" s="246"/>
      <c r="K24" s="246"/>
      <c r="L24" s="246"/>
      <c r="M24" s="247"/>
      <c r="N24" s="248"/>
      <c r="O24" s="248"/>
      <c r="P24" s="222"/>
    </row>
    <row r="25" spans="1:16" s="40" customFormat="1" ht="15.75" customHeight="1" x14ac:dyDescent="0.25">
      <c r="A25" s="39" t="s">
        <v>114</v>
      </c>
      <c r="B25" s="48">
        <v>24.48</v>
      </c>
      <c r="C25" s="6">
        <f t="shared" si="0"/>
        <v>25.14096</v>
      </c>
      <c r="D25" s="129">
        <f t="shared" si="1"/>
        <v>25.018560000000001</v>
      </c>
      <c r="E25" s="6">
        <f t="shared" si="2"/>
        <v>25.591485024000004</v>
      </c>
      <c r="F25" s="6">
        <f t="shared" si="3"/>
        <v>26.525574227376005</v>
      </c>
      <c r="G25" s="6">
        <f t="shared" si="4"/>
        <v>27.459663430752002</v>
      </c>
      <c r="H25" s="6">
        <f t="shared" si="5"/>
        <v>27.828385546977799</v>
      </c>
      <c r="I25" s="246" t="s">
        <v>78</v>
      </c>
      <c r="J25" s="246"/>
      <c r="K25" s="246"/>
      <c r="L25" s="246"/>
      <c r="M25" s="247"/>
      <c r="N25" s="248"/>
      <c r="O25" s="248"/>
      <c r="P25" s="222"/>
    </row>
    <row r="26" spans="1:16" s="40" customFormat="1" ht="15.75" customHeight="1" x14ac:dyDescent="0.25">
      <c r="A26" s="39" t="s">
        <v>115</v>
      </c>
      <c r="B26" s="48">
        <v>36.68</v>
      </c>
      <c r="C26" s="6">
        <f t="shared" si="0"/>
        <v>37.670360000000002</v>
      </c>
      <c r="D26" s="129">
        <f t="shared" si="1"/>
        <v>37.486959999999996</v>
      </c>
      <c r="E26" s="6">
        <f t="shared" si="2"/>
        <v>38.345411384000002</v>
      </c>
      <c r="F26" s="6">
        <f t="shared" si="3"/>
        <v>39.745018899515998</v>
      </c>
      <c r="G26" s="6">
        <f t="shared" si="4"/>
        <v>41.144626415032</v>
      </c>
      <c r="H26" s="6">
        <f t="shared" si="5"/>
        <v>41.697107102252673</v>
      </c>
      <c r="I26" s="246" t="s">
        <v>74</v>
      </c>
      <c r="J26" s="246"/>
      <c r="K26" s="246"/>
      <c r="L26" s="246"/>
      <c r="M26" s="247"/>
      <c r="N26" s="248"/>
      <c r="O26" s="248"/>
      <c r="P26" s="222"/>
    </row>
    <row r="27" spans="1:16" s="40" customFormat="1" ht="15.75" customHeight="1" x14ac:dyDescent="0.25">
      <c r="A27" s="39" t="s">
        <v>116</v>
      </c>
      <c r="B27" s="48">
        <v>55.04</v>
      </c>
      <c r="C27" s="6">
        <f t="shared" si="0"/>
        <v>56.52608</v>
      </c>
      <c r="D27" s="129">
        <f t="shared" si="1"/>
        <v>56.250879999999995</v>
      </c>
      <c r="E27" s="6">
        <f t="shared" si="2"/>
        <v>57.539025151999994</v>
      </c>
      <c r="F27" s="6">
        <f t="shared" si="3"/>
        <v>59.639199570047992</v>
      </c>
      <c r="G27" s="6">
        <f t="shared" si="4"/>
        <v>61.739373988095991</v>
      </c>
      <c r="H27" s="6">
        <f t="shared" si="5"/>
        <v>62.568396262486019</v>
      </c>
      <c r="I27" s="246" t="s">
        <v>75</v>
      </c>
      <c r="J27" s="246"/>
      <c r="K27" s="246"/>
      <c r="L27" s="246"/>
      <c r="M27" s="247"/>
      <c r="N27" s="248"/>
      <c r="O27" s="248"/>
      <c r="P27" s="222"/>
    </row>
    <row r="28" spans="1:16" s="40" customFormat="1" ht="15.75" customHeight="1" x14ac:dyDescent="0.25">
      <c r="A28" s="39" t="s">
        <v>117</v>
      </c>
      <c r="B28" s="48">
        <v>73.37</v>
      </c>
      <c r="C28" s="6">
        <f t="shared" si="0"/>
        <v>75.35099000000001</v>
      </c>
      <c r="D28" s="129">
        <f t="shared" si="1"/>
        <v>74.984140000000011</v>
      </c>
      <c r="E28" s="6">
        <f t="shared" si="2"/>
        <v>76.70127680600001</v>
      </c>
      <c r="F28" s="6">
        <f t="shared" si="3"/>
        <v>79.500873409419015</v>
      </c>
      <c r="G28" s="6">
        <f t="shared" si="4"/>
        <v>82.300470012838005</v>
      </c>
      <c r="H28" s="6">
        <f t="shared" si="5"/>
        <v>83.405582009058861</v>
      </c>
      <c r="I28" s="246" t="s">
        <v>76</v>
      </c>
      <c r="J28" s="246"/>
      <c r="K28" s="246"/>
      <c r="L28" s="246"/>
      <c r="M28" s="247"/>
      <c r="N28" s="248"/>
      <c r="O28" s="248"/>
      <c r="P28" s="222"/>
    </row>
    <row r="29" spans="1:16" s="40" customFormat="1" ht="15.75" customHeight="1" x14ac:dyDescent="0.25">
      <c r="A29" s="39" t="s">
        <v>118</v>
      </c>
      <c r="B29" s="48">
        <v>110.07</v>
      </c>
      <c r="C29" s="6">
        <f t="shared" si="0"/>
        <v>113.04189000000001</v>
      </c>
      <c r="D29" s="129">
        <f t="shared" si="1"/>
        <v>112.49154</v>
      </c>
      <c r="E29" s="6">
        <f t="shared" si="2"/>
        <v>115.067596266</v>
      </c>
      <c r="F29" s="6">
        <f t="shared" si="3"/>
        <v>119.26756352970899</v>
      </c>
      <c r="G29" s="6">
        <f t="shared" si="4"/>
        <v>123.46753079341799</v>
      </c>
      <c r="H29" s="6">
        <f t="shared" si="5"/>
        <v>125.12542472041852</v>
      </c>
      <c r="I29" s="246" t="s">
        <v>77</v>
      </c>
      <c r="J29" s="246"/>
      <c r="K29" s="246"/>
      <c r="L29" s="246"/>
      <c r="M29" s="247"/>
      <c r="N29" s="248"/>
      <c r="O29" s="248"/>
      <c r="P29" s="222"/>
    </row>
    <row r="30" spans="1:16" s="40" customFormat="1" ht="15.75" customHeight="1" x14ac:dyDescent="0.25">
      <c r="A30" s="39" t="s">
        <v>119</v>
      </c>
      <c r="B30" s="48">
        <v>12.25</v>
      </c>
      <c r="C30" s="6">
        <f t="shared" si="0"/>
        <v>12.58075</v>
      </c>
      <c r="D30" s="129">
        <f t="shared" si="1"/>
        <v>12.519500000000001</v>
      </c>
      <c r="E30" s="6">
        <f t="shared" si="2"/>
        <v>12.806196550000003</v>
      </c>
      <c r="F30" s="6">
        <f t="shared" si="3"/>
        <v>13.273622724075002</v>
      </c>
      <c r="G30" s="6">
        <f t="shared" si="4"/>
        <v>13.741048898150002</v>
      </c>
      <c r="H30" s="6">
        <f t="shared" si="5"/>
        <v>13.925560578042404</v>
      </c>
      <c r="I30" s="246" t="s">
        <v>79</v>
      </c>
      <c r="J30" s="246"/>
      <c r="K30" s="246"/>
      <c r="L30" s="246"/>
      <c r="M30" s="247"/>
      <c r="N30" s="248"/>
      <c r="O30" s="248"/>
      <c r="P30" s="222"/>
    </row>
    <row r="31" spans="1:16" s="40" customFormat="1" ht="15.75" customHeight="1" x14ac:dyDescent="0.25">
      <c r="A31" s="39" t="s">
        <v>120</v>
      </c>
      <c r="B31" s="48">
        <v>18.329999999999998</v>
      </c>
      <c r="C31" s="6">
        <f t="shared" si="0"/>
        <v>18.824909999999999</v>
      </c>
      <c r="D31" s="129">
        <f t="shared" si="1"/>
        <v>18.733259999999998</v>
      </c>
      <c r="E31" s="6">
        <f t="shared" si="2"/>
        <v>19.162251653999999</v>
      </c>
      <c r="F31" s="6">
        <f t="shared" si="3"/>
        <v>19.861673839370997</v>
      </c>
      <c r="G31" s="6">
        <f t="shared" si="4"/>
        <v>20.561096024741996</v>
      </c>
      <c r="H31" s="6">
        <f t="shared" si="5"/>
        <v>20.837185746572832</v>
      </c>
      <c r="I31" s="246" t="s">
        <v>74</v>
      </c>
      <c r="J31" s="246"/>
      <c r="K31" s="246"/>
      <c r="L31" s="246"/>
      <c r="M31" s="247"/>
      <c r="N31" s="248"/>
      <c r="O31" s="248"/>
      <c r="P31" s="222"/>
    </row>
    <row r="32" spans="1:16" s="40" customFormat="1" ht="15.75" customHeight="1" x14ac:dyDescent="0.25">
      <c r="A32" s="39" t="s">
        <v>121</v>
      </c>
      <c r="B32" s="48">
        <v>27.54</v>
      </c>
      <c r="C32" s="6">
        <f t="shared" si="0"/>
        <v>28.283580000000001</v>
      </c>
      <c r="D32" s="129">
        <f t="shared" si="1"/>
        <v>28.145880000000002</v>
      </c>
      <c r="E32" s="6">
        <f t="shared" si="2"/>
        <v>28.790420652000002</v>
      </c>
      <c r="F32" s="6">
        <f t="shared" si="3"/>
        <v>29.841271005797999</v>
      </c>
      <c r="G32" s="6">
        <f t="shared" si="4"/>
        <v>30.892121359596</v>
      </c>
      <c r="H32" s="6">
        <f t="shared" si="5"/>
        <v>31.306933740350019</v>
      </c>
      <c r="I32" s="246" t="s">
        <v>75</v>
      </c>
      <c r="J32" s="246"/>
      <c r="K32" s="246"/>
      <c r="L32" s="246"/>
      <c r="M32" s="247"/>
      <c r="N32" s="248"/>
      <c r="O32" s="248"/>
      <c r="P32" s="222"/>
    </row>
    <row r="33" spans="1:16" s="40" customFormat="1" ht="15.75" customHeight="1" x14ac:dyDescent="0.25">
      <c r="A33" s="39" t="s">
        <v>122</v>
      </c>
      <c r="B33" s="48">
        <v>36.68</v>
      </c>
      <c r="C33" s="6">
        <f t="shared" si="0"/>
        <v>37.670360000000002</v>
      </c>
      <c r="D33" s="129">
        <f t="shared" si="1"/>
        <v>37.486959999999996</v>
      </c>
      <c r="E33" s="6">
        <f t="shared" si="2"/>
        <v>38.345411384000002</v>
      </c>
      <c r="F33" s="6">
        <f t="shared" si="3"/>
        <v>39.745018899515998</v>
      </c>
      <c r="G33" s="6">
        <f t="shared" si="4"/>
        <v>41.144626415032</v>
      </c>
      <c r="H33" s="6">
        <f t="shared" si="5"/>
        <v>41.697107102252673</v>
      </c>
      <c r="I33" s="246" t="s">
        <v>76</v>
      </c>
      <c r="J33" s="246"/>
      <c r="K33" s="246"/>
      <c r="L33" s="246"/>
      <c r="M33" s="247"/>
      <c r="N33" s="248"/>
      <c r="O33" s="248"/>
      <c r="P33" s="222"/>
    </row>
    <row r="34" spans="1:16" s="40" customFormat="1" ht="15.75" customHeight="1" x14ac:dyDescent="0.25">
      <c r="A34" s="39" t="s">
        <v>123</v>
      </c>
      <c r="B34" s="48">
        <v>55.02</v>
      </c>
      <c r="C34" s="6">
        <f t="shared" si="0"/>
        <v>56.505540000000003</v>
      </c>
      <c r="D34" s="129">
        <f t="shared" si="1"/>
        <v>56.230440000000009</v>
      </c>
      <c r="E34" s="6">
        <f t="shared" si="2"/>
        <v>57.518117076000017</v>
      </c>
      <c r="F34" s="6">
        <f t="shared" si="3"/>
        <v>59.617528349274018</v>
      </c>
      <c r="G34" s="6">
        <f t="shared" si="4"/>
        <v>61.716939622548018</v>
      </c>
      <c r="H34" s="6">
        <f t="shared" si="5"/>
        <v>62.545660653379031</v>
      </c>
      <c r="I34" s="246" t="s">
        <v>77</v>
      </c>
      <c r="J34" s="246"/>
      <c r="K34" s="246"/>
      <c r="L34" s="246"/>
      <c r="M34" s="247"/>
      <c r="N34" s="248"/>
      <c r="O34" s="248"/>
      <c r="P34" s="222"/>
    </row>
    <row r="35" spans="1:16" s="40" customFormat="1" ht="15.75" customHeight="1" x14ac:dyDescent="0.25">
      <c r="A35" s="39">
        <v>35220161</v>
      </c>
      <c r="B35" s="48">
        <v>30.58</v>
      </c>
      <c r="C35" s="6">
        <f t="shared" si="0"/>
        <v>31.405659999999997</v>
      </c>
      <c r="D35" s="129">
        <f t="shared" si="1"/>
        <v>31.252759999999999</v>
      </c>
      <c r="E35" s="6">
        <f t="shared" si="2"/>
        <v>31.968448204000001</v>
      </c>
      <c r="F35" s="6">
        <f t="shared" si="3"/>
        <v>33.135296563445998</v>
      </c>
      <c r="G35" s="6">
        <f t="shared" si="4"/>
        <v>34.302144922891998</v>
      </c>
      <c r="H35" s="6">
        <f t="shared" si="5"/>
        <v>34.762746324615236</v>
      </c>
      <c r="I35" s="246" t="s">
        <v>66</v>
      </c>
      <c r="J35" s="246"/>
      <c r="K35" s="246"/>
      <c r="L35" s="246"/>
      <c r="M35" s="247"/>
      <c r="N35" s="248"/>
      <c r="O35" s="248"/>
      <c r="P35" s="222"/>
    </row>
    <row r="36" spans="1:16" s="40" customFormat="1" ht="15.75" customHeight="1" x14ac:dyDescent="0.25">
      <c r="A36" s="39">
        <v>35220162</v>
      </c>
      <c r="B36" s="48">
        <v>61.19</v>
      </c>
      <c r="C36" s="6">
        <f t="shared" si="0"/>
        <v>62.842129999999997</v>
      </c>
      <c r="D36" s="129">
        <f t="shared" si="1"/>
        <v>62.536180000000002</v>
      </c>
      <c r="E36" s="6">
        <f t="shared" si="2"/>
        <v>63.968258522000006</v>
      </c>
      <c r="F36" s="6">
        <f t="shared" si="3"/>
        <v>66.303099958053011</v>
      </c>
      <c r="G36" s="6">
        <f t="shared" si="4"/>
        <v>68.637941394106008</v>
      </c>
      <c r="H36" s="6">
        <f t="shared" si="5"/>
        <v>69.559596062890989</v>
      </c>
      <c r="I36" s="246" t="s">
        <v>67</v>
      </c>
      <c r="J36" s="246"/>
      <c r="K36" s="246"/>
      <c r="L36" s="246"/>
      <c r="M36" s="247"/>
      <c r="N36" s="248"/>
      <c r="O36" s="248"/>
      <c r="P36" s="222"/>
    </row>
    <row r="37" spans="1:16" s="40" customFormat="1" ht="15.75" customHeight="1" x14ac:dyDescent="0.25">
      <c r="A37" s="39">
        <v>35220163</v>
      </c>
      <c r="B37" s="48">
        <v>91.73</v>
      </c>
      <c r="C37" s="6">
        <f t="shared" si="0"/>
        <v>94.206710000000001</v>
      </c>
      <c r="D37" s="129">
        <f t="shared" si="1"/>
        <v>93.748060000000009</v>
      </c>
      <c r="E37" s="6">
        <f t="shared" si="2"/>
        <v>95.894890574000016</v>
      </c>
      <c r="F37" s="6">
        <f t="shared" si="3"/>
        <v>99.395054079951009</v>
      </c>
      <c r="G37" s="6">
        <f t="shared" si="4"/>
        <v>102.89521758590202</v>
      </c>
      <c r="H37" s="6">
        <f t="shared" si="5"/>
        <v>104.27687116929222</v>
      </c>
      <c r="I37" s="246" t="s">
        <v>68</v>
      </c>
      <c r="J37" s="246"/>
      <c r="K37" s="246"/>
      <c r="L37" s="246"/>
      <c r="M37" s="247"/>
      <c r="N37" s="248"/>
      <c r="O37" s="248"/>
      <c r="P37" s="222"/>
    </row>
    <row r="38" spans="1:16" s="40" customFormat="1" ht="15.75" customHeight="1" x14ac:dyDescent="0.25">
      <c r="A38" s="39">
        <v>35220164</v>
      </c>
      <c r="B38" s="48">
        <v>137.62</v>
      </c>
      <c r="C38" s="6">
        <f t="shared" si="0"/>
        <v>141.33574000000002</v>
      </c>
      <c r="D38" s="129">
        <f t="shared" si="1"/>
        <v>140.64764000000002</v>
      </c>
      <c r="E38" s="6">
        <f t="shared" si="2"/>
        <v>143.86847095600004</v>
      </c>
      <c r="F38" s="6">
        <f t="shared" si="3"/>
        <v>149.11967014589405</v>
      </c>
      <c r="G38" s="6">
        <f t="shared" si="4"/>
        <v>154.37086933578803</v>
      </c>
      <c r="H38" s="6">
        <f t="shared" si="5"/>
        <v>156.44372626532211</v>
      </c>
      <c r="I38" s="246" t="s">
        <v>69</v>
      </c>
      <c r="J38" s="246"/>
      <c r="K38" s="246"/>
      <c r="L38" s="246"/>
      <c r="M38" s="247"/>
      <c r="N38" s="248"/>
      <c r="O38" s="248"/>
      <c r="P38" s="222"/>
    </row>
    <row r="39" spans="1:16" s="40" customFormat="1" ht="15.75" customHeight="1" x14ac:dyDescent="0.25">
      <c r="A39" s="39">
        <v>35220165</v>
      </c>
      <c r="B39" s="48">
        <v>183.48</v>
      </c>
      <c r="C39" s="6">
        <f t="shared" si="0"/>
        <v>188.43396000000001</v>
      </c>
      <c r="D39" s="129">
        <f t="shared" si="1"/>
        <v>187.51656</v>
      </c>
      <c r="E39" s="6">
        <f t="shared" si="2"/>
        <v>191.81068922400001</v>
      </c>
      <c r="F39" s="6">
        <f t="shared" si="3"/>
        <v>198.811779380676</v>
      </c>
      <c r="G39" s="6">
        <f t="shared" si="4"/>
        <v>205.81286953735201</v>
      </c>
      <c r="H39" s="6">
        <f t="shared" si="5"/>
        <v>208.57647794769142</v>
      </c>
      <c r="I39" s="246" t="s">
        <v>70</v>
      </c>
      <c r="J39" s="246"/>
      <c r="K39" s="246"/>
      <c r="L39" s="246"/>
      <c r="M39" s="247"/>
      <c r="N39" s="248"/>
      <c r="O39" s="248"/>
      <c r="P39" s="222"/>
    </row>
    <row r="40" spans="1:16" s="40" customFormat="1" ht="15.75" customHeight="1" x14ac:dyDescent="0.25">
      <c r="A40" s="135">
        <v>35220166</v>
      </c>
      <c r="B40" s="136">
        <v>275.20999999999998</v>
      </c>
      <c r="C40" s="10">
        <f t="shared" si="0"/>
        <v>282.64067</v>
      </c>
      <c r="D40" s="137">
        <f t="shared" si="1"/>
        <v>281.26461999999998</v>
      </c>
      <c r="E40" s="10">
        <f t="shared" si="2"/>
        <v>287.70557979799997</v>
      </c>
      <c r="F40" s="6">
        <f t="shared" si="3"/>
        <v>298.20683346062697</v>
      </c>
      <c r="G40" s="6">
        <f t="shared" si="4"/>
        <v>308.70808712325396</v>
      </c>
      <c r="H40" s="6">
        <f t="shared" si="5"/>
        <v>312.85334911698357</v>
      </c>
      <c r="I40" s="255" t="s">
        <v>71</v>
      </c>
      <c r="J40" s="255"/>
      <c r="K40" s="255"/>
      <c r="L40" s="255"/>
      <c r="M40" s="267"/>
      <c r="N40" s="254"/>
      <c r="O40" s="254"/>
      <c r="P40" s="206"/>
    </row>
    <row r="41" spans="1:16" ht="15.75" customHeight="1" x14ac:dyDescent="0.25">
      <c r="A41" s="39" t="s">
        <v>124</v>
      </c>
      <c r="B41" s="48">
        <v>122.5</v>
      </c>
      <c r="C41" s="48">
        <f t="shared" si="0"/>
        <v>125.8075</v>
      </c>
      <c r="D41" s="130">
        <f t="shared" ref="D41" si="6">(B41*102.2)/100</f>
        <v>125.19499999999999</v>
      </c>
      <c r="E41" s="6">
        <f t="shared" si="2"/>
        <v>128.06196550000001</v>
      </c>
      <c r="F41" s="6">
        <f t="shared" si="3"/>
        <v>132.73622724075</v>
      </c>
      <c r="G41" s="6">
        <f t="shared" si="4"/>
        <v>137.41048898150001</v>
      </c>
      <c r="H41" s="6">
        <f t="shared" si="5"/>
        <v>139.25560578042402</v>
      </c>
      <c r="I41" s="246" t="s">
        <v>0</v>
      </c>
      <c r="J41" s="246"/>
      <c r="K41" s="246"/>
      <c r="L41" s="246"/>
      <c r="M41" s="247"/>
      <c r="N41" s="248"/>
      <c r="O41" s="248"/>
      <c r="P41" s="222"/>
    </row>
    <row r="42" spans="1:16" ht="15.75" customHeight="1" x14ac:dyDescent="0.25">
      <c r="A42" s="39" t="s">
        <v>125</v>
      </c>
      <c r="B42" s="48">
        <v>208.24</v>
      </c>
      <c r="C42" s="48">
        <f t="shared" si="0"/>
        <v>213.86248000000003</v>
      </c>
      <c r="D42" s="130">
        <f t="shared" ref="D42:D51" si="7">(B42*102.2)/100</f>
        <v>212.82128</v>
      </c>
      <c r="E42" s="6">
        <f t="shared" si="2"/>
        <v>217.69488731200002</v>
      </c>
      <c r="F42" s="6">
        <f t="shared" si="3"/>
        <v>225.64075069888801</v>
      </c>
      <c r="G42" s="6">
        <f t="shared" si="4"/>
        <v>233.58661408577601</v>
      </c>
      <c r="H42" s="6">
        <f t="shared" si="5"/>
        <v>236.72316202216734</v>
      </c>
      <c r="I42" s="246" t="s">
        <v>1</v>
      </c>
      <c r="J42" s="246"/>
      <c r="K42" s="246"/>
      <c r="L42" s="246"/>
      <c r="M42" s="247"/>
      <c r="N42" s="248"/>
      <c r="O42" s="248"/>
      <c r="P42" s="222"/>
    </row>
    <row r="43" spans="1:16" ht="15.75" customHeight="1" x14ac:dyDescent="0.25">
      <c r="A43" s="39" t="s">
        <v>126</v>
      </c>
      <c r="B43" s="48">
        <v>22.53</v>
      </c>
      <c r="C43" s="48">
        <f t="shared" si="0"/>
        <v>23.138310000000001</v>
      </c>
      <c r="D43" s="130">
        <f t="shared" si="7"/>
        <v>23.025660000000002</v>
      </c>
      <c r="E43" s="6">
        <f t="shared" si="2"/>
        <v>23.552947614000004</v>
      </c>
      <c r="F43" s="6">
        <f t="shared" si="3"/>
        <v>24.412630201911004</v>
      </c>
      <c r="G43" s="6">
        <f t="shared" si="4"/>
        <v>25.272312789822003</v>
      </c>
      <c r="H43" s="6">
        <f t="shared" si="5"/>
        <v>25.611663659044517</v>
      </c>
      <c r="I43" s="246" t="s">
        <v>43</v>
      </c>
      <c r="J43" s="246"/>
      <c r="K43" s="246"/>
      <c r="L43" s="246"/>
      <c r="M43" s="247"/>
      <c r="N43" s="248"/>
      <c r="O43" s="248"/>
      <c r="P43" s="222"/>
    </row>
    <row r="44" spans="1:16" ht="15" customHeight="1" x14ac:dyDescent="0.25">
      <c r="A44" s="41"/>
      <c r="B44" s="48"/>
      <c r="C44" s="48"/>
      <c r="D44" s="130"/>
      <c r="E44" s="6"/>
      <c r="F44" s="6"/>
      <c r="G44" s="6"/>
      <c r="H44" s="6"/>
      <c r="I44" s="246" t="s">
        <v>44</v>
      </c>
      <c r="J44" s="246"/>
      <c r="K44" s="261" t="s">
        <v>221</v>
      </c>
      <c r="L44" s="261"/>
      <c r="M44" s="262"/>
      <c r="N44" s="248"/>
      <c r="O44" s="248"/>
      <c r="P44" s="222"/>
    </row>
    <row r="45" spans="1:16" ht="15.75" customHeight="1" x14ac:dyDescent="0.25">
      <c r="A45" s="41"/>
      <c r="B45" s="48"/>
      <c r="C45" s="48"/>
      <c r="D45" s="130"/>
      <c r="E45" s="6"/>
      <c r="F45" s="6"/>
      <c r="G45" s="6"/>
      <c r="H45" s="6"/>
      <c r="I45" s="265"/>
      <c r="J45" s="265"/>
      <c r="K45" s="261" t="s">
        <v>46</v>
      </c>
      <c r="L45" s="261"/>
      <c r="M45" s="262"/>
      <c r="N45" s="248"/>
      <c r="O45" s="248"/>
      <c r="P45" s="222"/>
    </row>
    <row r="46" spans="1:16" ht="16.5" customHeight="1" x14ac:dyDescent="0.25">
      <c r="A46" s="41"/>
      <c r="B46" s="48"/>
      <c r="C46" s="48"/>
      <c r="D46" s="130"/>
      <c r="E46" s="6"/>
      <c r="F46" s="6"/>
      <c r="G46" s="6"/>
      <c r="H46" s="6"/>
      <c r="I46" s="265"/>
      <c r="J46" s="265"/>
      <c r="K46" s="261" t="s">
        <v>80</v>
      </c>
      <c r="L46" s="261"/>
      <c r="M46" s="262"/>
      <c r="N46" s="248"/>
      <c r="O46" s="248"/>
      <c r="P46" s="222"/>
    </row>
    <row r="47" spans="1:16" ht="15.75" customHeight="1" x14ac:dyDescent="0.25">
      <c r="A47" s="42" t="s">
        <v>127</v>
      </c>
      <c r="B47" s="48">
        <v>3.33</v>
      </c>
      <c r="C47" s="48">
        <f t="shared" si="0"/>
        <v>3.4199100000000002</v>
      </c>
      <c r="D47" s="130">
        <f t="shared" si="7"/>
        <v>3.4032600000000004</v>
      </c>
      <c r="E47" s="6">
        <f t="shared" si="2"/>
        <v>3.4811946540000007</v>
      </c>
      <c r="F47" s="6">
        <f t="shared" si="3"/>
        <v>3.6082582588710008</v>
      </c>
      <c r="G47" s="6">
        <f t="shared" si="4"/>
        <v>3.7353218637420005</v>
      </c>
      <c r="H47" s="6">
        <f t="shared" si="5"/>
        <v>3.785478916316833</v>
      </c>
      <c r="I47" s="246" t="s">
        <v>51</v>
      </c>
      <c r="J47" s="246"/>
      <c r="K47" s="246"/>
      <c r="L47" s="246"/>
      <c r="M47" s="247"/>
      <c r="N47" s="248"/>
      <c r="O47" s="248"/>
      <c r="P47" s="222"/>
    </row>
    <row r="48" spans="1:16" ht="15.75" customHeight="1" x14ac:dyDescent="0.25">
      <c r="A48" s="43"/>
      <c r="B48" s="48"/>
      <c r="C48" s="48"/>
      <c r="D48" s="130"/>
      <c r="E48" s="6"/>
      <c r="F48" s="6"/>
      <c r="G48" s="6"/>
      <c r="H48" s="6"/>
      <c r="I48" s="246" t="s">
        <v>44</v>
      </c>
      <c r="J48" s="246"/>
      <c r="K48" s="261" t="s">
        <v>52</v>
      </c>
      <c r="L48" s="261"/>
      <c r="M48" s="262"/>
      <c r="N48" s="248"/>
      <c r="O48" s="248"/>
      <c r="P48" s="222"/>
    </row>
    <row r="49" spans="1:16" ht="15.75" customHeight="1" x14ac:dyDescent="0.25">
      <c r="A49" s="43"/>
      <c r="B49" s="48"/>
      <c r="C49" s="48"/>
      <c r="D49" s="130"/>
      <c r="E49" s="6"/>
      <c r="F49" s="6"/>
      <c r="G49" s="6"/>
      <c r="H49" s="6"/>
      <c r="I49" s="265"/>
      <c r="J49" s="265"/>
      <c r="K49" s="261" t="s">
        <v>81</v>
      </c>
      <c r="L49" s="261"/>
      <c r="M49" s="262"/>
      <c r="N49" s="248"/>
      <c r="O49" s="248"/>
      <c r="P49" s="222"/>
    </row>
    <row r="50" spans="1:16" ht="15" customHeight="1" x14ac:dyDescent="0.25">
      <c r="A50" s="43"/>
      <c r="B50" s="48"/>
      <c r="C50" s="48"/>
      <c r="D50" s="130"/>
      <c r="E50" s="6"/>
      <c r="F50" s="6"/>
      <c r="G50" s="6"/>
      <c r="H50" s="6"/>
      <c r="I50" s="265"/>
      <c r="J50" s="265"/>
      <c r="K50" s="261" t="s">
        <v>54</v>
      </c>
      <c r="L50" s="261"/>
      <c r="M50" s="262"/>
      <c r="N50" s="248"/>
      <c r="O50" s="248"/>
      <c r="P50" s="222"/>
    </row>
    <row r="51" spans="1:16" ht="15.75" customHeight="1" x14ac:dyDescent="0.25">
      <c r="A51" s="42" t="s">
        <v>128</v>
      </c>
      <c r="B51" s="48">
        <v>14.16</v>
      </c>
      <c r="C51" s="48">
        <f t="shared" si="0"/>
        <v>14.54232</v>
      </c>
      <c r="D51" s="130">
        <f t="shared" si="7"/>
        <v>14.47152</v>
      </c>
      <c r="E51" s="6">
        <f t="shared" si="2"/>
        <v>14.802917808000002</v>
      </c>
      <c r="F51" s="6">
        <f t="shared" si="3"/>
        <v>15.343224307992001</v>
      </c>
      <c r="G51" s="6">
        <f t="shared" si="4"/>
        <v>15.883530807984002</v>
      </c>
      <c r="H51" s="6">
        <f t="shared" si="5"/>
        <v>16.096811247761668</v>
      </c>
      <c r="I51" s="246" t="s">
        <v>55</v>
      </c>
      <c r="J51" s="246"/>
      <c r="K51" s="246"/>
      <c r="L51" s="246"/>
      <c r="M51" s="247"/>
      <c r="N51" s="248"/>
      <c r="O51" s="248"/>
      <c r="P51" s="222"/>
    </row>
    <row r="52" spans="1:16" ht="15" customHeight="1" x14ac:dyDescent="0.25">
      <c r="A52" s="43"/>
      <c r="B52" s="48"/>
      <c r="C52" s="48"/>
      <c r="D52" s="130"/>
      <c r="E52" s="6"/>
      <c r="F52" s="6"/>
      <c r="G52" s="6"/>
      <c r="H52" s="6"/>
      <c r="I52" s="246" t="s">
        <v>44</v>
      </c>
      <c r="J52" s="246"/>
      <c r="K52" s="261" t="s">
        <v>52</v>
      </c>
      <c r="L52" s="261"/>
      <c r="M52" s="262"/>
      <c r="N52" s="248"/>
      <c r="O52" s="248"/>
      <c r="P52" s="222"/>
    </row>
    <row r="53" spans="1:16" ht="15.75" customHeight="1" x14ac:dyDescent="0.25">
      <c r="A53" s="43"/>
      <c r="B53" s="48"/>
      <c r="C53" s="48"/>
      <c r="D53" s="130"/>
      <c r="E53" s="6"/>
      <c r="F53" s="6"/>
      <c r="G53" s="6"/>
      <c r="H53" s="6"/>
      <c r="I53" s="265"/>
      <c r="J53" s="265"/>
      <c r="K53" s="261" t="s">
        <v>82</v>
      </c>
      <c r="L53" s="261"/>
      <c r="M53" s="262"/>
      <c r="N53" s="248"/>
      <c r="O53" s="248"/>
      <c r="P53" s="222"/>
    </row>
    <row r="54" spans="1:16" ht="15.75" customHeight="1" x14ac:dyDescent="0.25">
      <c r="A54" s="43"/>
      <c r="B54" s="48"/>
      <c r="C54" s="48"/>
      <c r="D54" s="130"/>
      <c r="E54" s="6"/>
      <c r="F54" s="6"/>
      <c r="G54" s="6"/>
      <c r="H54" s="6"/>
      <c r="I54" s="265"/>
      <c r="J54" s="265"/>
      <c r="K54" s="261" t="s">
        <v>50</v>
      </c>
      <c r="L54" s="261"/>
      <c r="M54" s="262"/>
      <c r="N54" s="248"/>
      <c r="O54" s="248"/>
      <c r="P54" s="222"/>
    </row>
    <row r="55" spans="1:16" ht="30" customHeight="1" x14ac:dyDescent="0.25">
      <c r="A55" s="44" t="s">
        <v>129</v>
      </c>
      <c r="B55" s="10" t="s">
        <v>259</v>
      </c>
      <c r="C55" s="48" t="s">
        <v>315</v>
      </c>
      <c r="D55" s="130" t="s">
        <v>318</v>
      </c>
      <c r="E55" s="48" t="s">
        <v>326</v>
      </c>
      <c r="F55" s="6">
        <f>31.97*1.0365</f>
        <v>33.136904999999999</v>
      </c>
      <c r="G55" s="6">
        <f>(31.97*1.073)</f>
        <v>34.303809999999999</v>
      </c>
      <c r="H55" s="6">
        <f>(31.97*1.022)*1.064</f>
        <v>34.764433759999996</v>
      </c>
      <c r="I55" s="263" t="s">
        <v>105</v>
      </c>
      <c r="J55" s="263"/>
      <c r="K55" s="263"/>
      <c r="L55" s="263"/>
      <c r="M55" s="263"/>
      <c r="N55" s="254"/>
      <c r="O55" s="254"/>
      <c r="P55" s="206"/>
    </row>
    <row r="56" spans="1:16" s="37" customFormat="1" ht="30" customHeight="1" x14ac:dyDescent="0.3">
      <c r="A56" s="259" t="s">
        <v>242</v>
      </c>
      <c r="B56" s="260"/>
      <c r="C56" s="260"/>
      <c r="D56" s="260"/>
      <c r="E56" s="260"/>
      <c r="F56" s="260"/>
      <c r="G56" s="260"/>
      <c r="H56" s="260"/>
      <c r="I56" s="260"/>
      <c r="J56" s="260"/>
      <c r="K56" s="260"/>
      <c r="L56" s="260"/>
      <c r="M56" s="260"/>
      <c r="N56" s="260"/>
      <c r="O56" s="260"/>
      <c r="P56" s="260"/>
    </row>
    <row r="57" spans="1:16" ht="15.75" customHeight="1" x14ac:dyDescent="0.25">
      <c r="A57" s="44" t="s">
        <v>130</v>
      </c>
      <c r="B57" s="48">
        <v>13.67</v>
      </c>
      <c r="C57" s="48">
        <f t="shared" ref="C57:C116" si="8">(B57*102.7)/100</f>
        <v>14.039090000000002</v>
      </c>
      <c r="D57" s="130">
        <f t="shared" ref="D57" si="9">(B57*102.2)/100</f>
        <v>13.970740000000001</v>
      </c>
      <c r="E57" s="48">
        <f t="shared" si="2"/>
        <v>14.290669946000003</v>
      </c>
      <c r="F57" s="48">
        <f t="shared" si="3"/>
        <v>14.812279399029002</v>
      </c>
      <c r="G57" s="48">
        <f t="shared" si="4"/>
        <v>15.333888852058003</v>
      </c>
      <c r="H57" s="48">
        <f t="shared" si="5"/>
        <v>15.539788824639972</v>
      </c>
      <c r="I57" s="264" t="s">
        <v>297</v>
      </c>
      <c r="J57" s="264"/>
      <c r="K57" s="264"/>
      <c r="L57" s="264"/>
      <c r="M57" s="264"/>
      <c r="N57" s="257"/>
      <c r="O57" s="257"/>
      <c r="P57" s="258"/>
    </row>
    <row r="58" spans="1:16" ht="15.75" customHeight="1" x14ac:dyDescent="0.25">
      <c r="A58" s="44" t="s">
        <v>131</v>
      </c>
      <c r="B58" s="48">
        <v>27.3</v>
      </c>
      <c r="C58" s="48">
        <f t="shared" si="8"/>
        <v>28.037099999999999</v>
      </c>
      <c r="D58" s="130">
        <f t="shared" ref="D58:D86" si="10">(B58*102.2)/100</f>
        <v>27.900600000000001</v>
      </c>
      <c r="E58" s="48">
        <f t="shared" si="2"/>
        <v>28.539523740000003</v>
      </c>
      <c r="F58" s="48">
        <f t="shared" si="3"/>
        <v>29.581216356510001</v>
      </c>
      <c r="G58" s="48">
        <f t="shared" si="4"/>
        <v>30.622908973020003</v>
      </c>
      <c r="H58" s="48">
        <f t="shared" si="5"/>
        <v>31.034106431065926</v>
      </c>
      <c r="I58" s="246" t="s">
        <v>298</v>
      </c>
      <c r="J58" s="246"/>
      <c r="K58" s="246"/>
      <c r="L58" s="246"/>
      <c r="M58" s="247"/>
      <c r="N58" s="248"/>
      <c r="O58" s="248"/>
      <c r="P58" s="222"/>
    </row>
    <row r="59" spans="1:16" ht="15.75" customHeight="1" x14ac:dyDescent="0.25">
      <c r="A59" s="44" t="s">
        <v>132</v>
      </c>
      <c r="B59" s="48">
        <v>54.65</v>
      </c>
      <c r="C59" s="48">
        <f t="shared" si="8"/>
        <v>56.125550000000004</v>
      </c>
      <c r="D59" s="130">
        <f t="shared" si="10"/>
        <v>55.852299999999993</v>
      </c>
      <c r="E59" s="48">
        <f t="shared" si="2"/>
        <v>57.131317670000001</v>
      </c>
      <c r="F59" s="48">
        <f t="shared" si="3"/>
        <v>59.216610764955</v>
      </c>
      <c r="G59" s="48">
        <f t="shared" si="4"/>
        <v>61.301903859909999</v>
      </c>
      <c r="H59" s="48">
        <f t="shared" si="5"/>
        <v>62.125051884899364</v>
      </c>
      <c r="I59" s="246" t="s">
        <v>73</v>
      </c>
      <c r="J59" s="246"/>
      <c r="K59" s="246"/>
      <c r="L59" s="246"/>
      <c r="M59" s="247"/>
      <c r="N59" s="248"/>
      <c r="O59" s="248"/>
      <c r="P59" s="222"/>
    </row>
    <row r="60" spans="1:16" ht="15.75" customHeight="1" x14ac:dyDescent="0.25">
      <c r="A60" s="44" t="s">
        <v>133</v>
      </c>
      <c r="B60" s="48">
        <v>81.93</v>
      </c>
      <c r="C60" s="48">
        <f t="shared" si="8"/>
        <v>84.142110000000017</v>
      </c>
      <c r="D60" s="130">
        <f t="shared" si="10"/>
        <v>83.732460000000003</v>
      </c>
      <c r="E60" s="48">
        <f t="shared" si="2"/>
        <v>85.649933334000011</v>
      </c>
      <c r="F60" s="48">
        <f t="shared" si="3"/>
        <v>88.776155900691009</v>
      </c>
      <c r="G60" s="48">
        <f t="shared" si="4"/>
        <v>91.902378467382007</v>
      </c>
      <c r="H60" s="48">
        <f t="shared" si="5"/>
        <v>93.136422706858284</v>
      </c>
      <c r="I60" s="246" t="s">
        <v>74</v>
      </c>
      <c r="J60" s="246"/>
      <c r="K60" s="246"/>
      <c r="L60" s="246"/>
      <c r="M60" s="247"/>
      <c r="N60" s="248"/>
      <c r="O60" s="248"/>
      <c r="P60" s="222"/>
    </row>
    <row r="61" spans="1:16" s="40" customFormat="1" ht="15.75" customHeight="1" x14ac:dyDescent="0.25">
      <c r="A61" s="44" t="s">
        <v>134</v>
      </c>
      <c r="B61" s="48">
        <v>122.91</v>
      </c>
      <c r="C61" s="48">
        <f t="shared" si="8"/>
        <v>126.22857</v>
      </c>
      <c r="D61" s="130">
        <f t="shared" si="10"/>
        <v>125.61402</v>
      </c>
      <c r="E61" s="48">
        <f t="shared" si="2"/>
        <v>128.490581058</v>
      </c>
      <c r="F61" s="48">
        <f t="shared" si="3"/>
        <v>133.18048726661701</v>
      </c>
      <c r="G61" s="48">
        <f t="shared" si="4"/>
        <v>137.87039347523401</v>
      </c>
      <c r="H61" s="48">
        <f t="shared" si="5"/>
        <v>139.72168576711769</v>
      </c>
      <c r="I61" s="246" t="s">
        <v>75</v>
      </c>
      <c r="J61" s="246"/>
      <c r="K61" s="246"/>
      <c r="L61" s="246"/>
      <c r="M61" s="247"/>
      <c r="N61" s="248"/>
      <c r="O61" s="248"/>
      <c r="P61" s="222"/>
    </row>
    <row r="62" spans="1:16" s="40" customFormat="1" ht="15.75" customHeight="1" x14ac:dyDescent="0.25">
      <c r="A62" s="44" t="s">
        <v>135</v>
      </c>
      <c r="B62" s="48">
        <v>164.43</v>
      </c>
      <c r="C62" s="48">
        <f t="shared" si="8"/>
        <v>168.86961000000002</v>
      </c>
      <c r="D62" s="130">
        <f t="shared" si="10"/>
        <v>168.04746000000003</v>
      </c>
      <c r="E62" s="48">
        <f t="shared" si="2"/>
        <v>171.89574683400005</v>
      </c>
      <c r="F62" s="48">
        <f t="shared" si="3"/>
        <v>178.16994159344105</v>
      </c>
      <c r="G62" s="48">
        <f t="shared" si="4"/>
        <v>184.44413635288205</v>
      </c>
      <c r="H62" s="48">
        <f t="shared" si="5"/>
        <v>186.92081027326634</v>
      </c>
      <c r="I62" s="246" t="s">
        <v>76</v>
      </c>
      <c r="J62" s="246"/>
      <c r="K62" s="246"/>
      <c r="L62" s="246"/>
      <c r="M62" s="247"/>
      <c r="N62" s="248"/>
      <c r="O62" s="248"/>
      <c r="P62" s="222"/>
    </row>
    <row r="63" spans="1:16" s="40" customFormat="1" ht="15.75" customHeight="1" x14ac:dyDescent="0.25">
      <c r="A63" s="44" t="s">
        <v>136</v>
      </c>
      <c r="B63" s="48">
        <v>245.78</v>
      </c>
      <c r="C63" s="48">
        <f t="shared" si="8"/>
        <v>252.41605999999999</v>
      </c>
      <c r="D63" s="130">
        <f t="shared" si="10"/>
        <v>251.18716000000001</v>
      </c>
      <c r="E63" s="48">
        <f t="shared" si="2"/>
        <v>256.93934596400004</v>
      </c>
      <c r="F63" s="48">
        <f t="shared" si="3"/>
        <v>266.31763209168605</v>
      </c>
      <c r="G63" s="48">
        <f t="shared" si="4"/>
        <v>275.695918219372</v>
      </c>
      <c r="H63" s="48">
        <f t="shared" si="5"/>
        <v>279.39790031602138</v>
      </c>
      <c r="I63" s="246" t="s">
        <v>77</v>
      </c>
      <c r="J63" s="246"/>
      <c r="K63" s="246"/>
      <c r="L63" s="246"/>
      <c r="M63" s="247"/>
      <c r="N63" s="248"/>
      <c r="O63" s="248"/>
      <c r="P63" s="222"/>
    </row>
    <row r="64" spans="1:16" s="40" customFormat="1" ht="15.75" customHeight="1" x14ac:dyDescent="0.25">
      <c r="A64" s="44" t="s">
        <v>299</v>
      </c>
      <c r="B64" s="48">
        <v>13.67</v>
      </c>
      <c r="C64" s="48">
        <f t="shared" si="8"/>
        <v>14.039090000000002</v>
      </c>
      <c r="D64" s="130">
        <f t="shared" si="10"/>
        <v>13.970740000000001</v>
      </c>
      <c r="E64" s="48">
        <f t="shared" si="2"/>
        <v>14.290669946000003</v>
      </c>
      <c r="F64" s="48">
        <f t="shared" si="3"/>
        <v>14.812279399029002</v>
      </c>
      <c r="G64" s="48">
        <f t="shared" si="4"/>
        <v>15.333888852058003</v>
      </c>
      <c r="H64" s="48">
        <f t="shared" si="5"/>
        <v>15.539788824639972</v>
      </c>
      <c r="I64" s="246" t="s">
        <v>290</v>
      </c>
      <c r="J64" s="246"/>
      <c r="K64" s="246"/>
      <c r="L64" s="246"/>
      <c r="M64" s="247"/>
      <c r="N64" s="248"/>
      <c r="O64" s="248"/>
      <c r="P64" s="222"/>
    </row>
    <row r="65" spans="1:16" s="40" customFormat="1" ht="15.75" customHeight="1" x14ac:dyDescent="0.25">
      <c r="A65" s="44" t="s">
        <v>300</v>
      </c>
      <c r="B65" s="48">
        <v>27.3</v>
      </c>
      <c r="C65" s="48">
        <f t="shared" si="8"/>
        <v>28.037099999999999</v>
      </c>
      <c r="D65" s="130">
        <f t="shared" si="10"/>
        <v>27.900600000000001</v>
      </c>
      <c r="E65" s="48">
        <f t="shared" si="2"/>
        <v>28.539523740000003</v>
      </c>
      <c r="F65" s="48">
        <f t="shared" si="3"/>
        <v>29.581216356510001</v>
      </c>
      <c r="G65" s="48">
        <f t="shared" si="4"/>
        <v>30.622908973020003</v>
      </c>
      <c r="H65" s="48">
        <f t="shared" si="5"/>
        <v>31.034106431065926</v>
      </c>
      <c r="I65" s="246" t="s">
        <v>291</v>
      </c>
      <c r="J65" s="246"/>
      <c r="K65" s="246"/>
      <c r="L65" s="246"/>
      <c r="M65" s="247"/>
      <c r="N65" s="248"/>
      <c r="O65" s="248"/>
      <c r="P65" s="222"/>
    </row>
    <row r="66" spans="1:16" s="40" customFormat="1" ht="15.75" customHeight="1" x14ac:dyDescent="0.25">
      <c r="A66" s="44" t="s">
        <v>301</v>
      </c>
      <c r="B66" s="48">
        <v>54.65</v>
      </c>
      <c r="C66" s="48">
        <f t="shared" si="8"/>
        <v>56.125550000000004</v>
      </c>
      <c r="D66" s="130">
        <f t="shared" si="10"/>
        <v>55.852299999999993</v>
      </c>
      <c r="E66" s="48">
        <f t="shared" si="2"/>
        <v>57.131317670000001</v>
      </c>
      <c r="F66" s="48">
        <f t="shared" si="3"/>
        <v>59.216610764955</v>
      </c>
      <c r="G66" s="48">
        <f t="shared" si="4"/>
        <v>61.301903859909999</v>
      </c>
      <c r="H66" s="48">
        <f t="shared" si="5"/>
        <v>62.125051884899364</v>
      </c>
      <c r="I66" s="246" t="s">
        <v>292</v>
      </c>
      <c r="J66" s="246"/>
      <c r="K66" s="246"/>
      <c r="L66" s="246"/>
      <c r="M66" s="247"/>
      <c r="N66" s="248"/>
      <c r="O66" s="248"/>
      <c r="P66" s="222"/>
    </row>
    <row r="67" spans="1:16" s="40" customFormat="1" ht="15.75" customHeight="1" x14ac:dyDescent="0.25">
      <c r="A67" s="44" t="s">
        <v>302</v>
      </c>
      <c r="B67" s="48">
        <v>81.93</v>
      </c>
      <c r="C67" s="48">
        <f>(B67*102.7)/100</f>
        <v>84.142110000000017</v>
      </c>
      <c r="D67" s="130">
        <f t="shared" si="10"/>
        <v>83.732460000000003</v>
      </c>
      <c r="E67" s="48">
        <f t="shared" si="2"/>
        <v>85.649933334000011</v>
      </c>
      <c r="F67" s="48">
        <f t="shared" si="3"/>
        <v>88.776155900691009</v>
      </c>
      <c r="G67" s="48">
        <f t="shared" si="4"/>
        <v>91.902378467382007</v>
      </c>
      <c r="H67" s="48">
        <f t="shared" si="5"/>
        <v>93.136422706858284</v>
      </c>
      <c r="I67" s="246" t="s">
        <v>293</v>
      </c>
      <c r="J67" s="246"/>
      <c r="K67" s="246"/>
      <c r="L67" s="246"/>
      <c r="M67" s="247"/>
      <c r="N67" s="248"/>
      <c r="O67" s="248"/>
      <c r="P67" s="222"/>
    </row>
    <row r="68" spans="1:16" s="40" customFormat="1" ht="15.75" customHeight="1" x14ac:dyDescent="0.25">
      <c r="A68" s="44" t="s">
        <v>303</v>
      </c>
      <c r="B68" s="48">
        <v>122.91</v>
      </c>
      <c r="C68" s="48">
        <f t="shared" si="8"/>
        <v>126.22857</v>
      </c>
      <c r="D68" s="130">
        <f t="shared" si="10"/>
        <v>125.61402</v>
      </c>
      <c r="E68" s="48">
        <f t="shared" si="2"/>
        <v>128.490581058</v>
      </c>
      <c r="F68" s="48">
        <f t="shared" si="3"/>
        <v>133.18048726661701</v>
      </c>
      <c r="G68" s="48">
        <f t="shared" si="4"/>
        <v>137.87039347523401</v>
      </c>
      <c r="H68" s="48">
        <f t="shared" si="5"/>
        <v>139.72168576711769</v>
      </c>
      <c r="I68" s="246" t="s">
        <v>294</v>
      </c>
      <c r="J68" s="246"/>
      <c r="K68" s="246"/>
      <c r="L68" s="246"/>
      <c r="M68" s="247"/>
      <c r="N68" s="248"/>
      <c r="O68" s="248"/>
      <c r="P68" s="222"/>
    </row>
    <row r="69" spans="1:16" s="40" customFormat="1" ht="15.75" customHeight="1" x14ac:dyDescent="0.25">
      <c r="A69" s="44" t="s">
        <v>304</v>
      </c>
      <c r="B69" s="48">
        <v>164.43</v>
      </c>
      <c r="C69" s="48">
        <f t="shared" si="8"/>
        <v>168.86961000000002</v>
      </c>
      <c r="D69" s="130">
        <f t="shared" si="10"/>
        <v>168.04746000000003</v>
      </c>
      <c r="E69" s="48">
        <f t="shared" si="2"/>
        <v>171.89574683400005</v>
      </c>
      <c r="F69" s="48">
        <f t="shared" si="3"/>
        <v>178.16994159344105</v>
      </c>
      <c r="G69" s="48">
        <f t="shared" si="4"/>
        <v>184.44413635288205</v>
      </c>
      <c r="H69" s="48">
        <f t="shared" si="5"/>
        <v>186.92081027326634</v>
      </c>
      <c r="I69" s="246" t="s">
        <v>295</v>
      </c>
      <c r="J69" s="246"/>
      <c r="K69" s="246"/>
      <c r="L69" s="246"/>
      <c r="M69" s="247"/>
      <c r="N69" s="248"/>
      <c r="O69" s="248"/>
      <c r="P69" s="222"/>
    </row>
    <row r="70" spans="1:16" s="40" customFormat="1" ht="15.75" customHeight="1" x14ac:dyDescent="0.25">
      <c r="A70" s="44" t="s">
        <v>305</v>
      </c>
      <c r="B70" s="48">
        <v>245.78</v>
      </c>
      <c r="C70" s="48">
        <f t="shared" si="8"/>
        <v>252.41605999999999</v>
      </c>
      <c r="D70" s="130">
        <f t="shared" si="10"/>
        <v>251.18716000000001</v>
      </c>
      <c r="E70" s="48">
        <f t="shared" si="2"/>
        <v>256.93934596400004</v>
      </c>
      <c r="F70" s="48">
        <f t="shared" si="3"/>
        <v>266.31763209168605</v>
      </c>
      <c r="G70" s="48">
        <f t="shared" si="4"/>
        <v>275.695918219372</v>
      </c>
      <c r="H70" s="48">
        <f t="shared" si="5"/>
        <v>279.39790031602138</v>
      </c>
      <c r="I70" s="246" t="s">
        <v>296</v>
      </c>
      <c r="J70" s="246"/>
      <c r="K70" s="246"/>
      <c r="L70" s="246"/>
      <c r="M70" s="247"/>
      <c r="N70" s="248"/>
      <c r="O70" s="248"/>
      <c r="P70" s="222"/>
    </row>
    <row r="71" spans="1:16" s="40" customFormat="1" ht="15.75" customHeight="1" x14ac:dyDescent="0.25">
      <c r="A71" s="44" t="s">
        <v>137</v>
      </c>
      <c r="B71" s="48">
        <v>21.86</v>
      </c>
      <c r="C71" s="48">
        <f t="shared" si="8"/>
        <v>22.450219999999998</v>
      </c>
      <c r="D71" s="130">
        <f t="shared" si="10"/>
        <v>22.340920000000001</v>
      </c>
      <c r="E71" s="48">
        <f t="shared" ref="E71:E114" si="11">(D71*102.29)/100</f>
        <v>22.852527068000004</v>
      </c>
      <c r="F71" s="48">
        <f t="shared" ref="F71:F134" si="12">E71*1.0365</f>
        <v>23.686644305982004</v>
      </c>
      <c r="G71" s="48">
        <f t="shared" ref="G71:G134" si="13">(E71*1.073)</f>
        <v>24.520761543964003</v>
      </c>
      <c r="H71" s="48">
        <f t="shared" ref="H71:H134" si="14">(E71*1.022)*1.064</f>
        <v>24.85002075395975</v>
      </c>
      <c r="I71" s="246" t="s">
        <v>78</v>
      </c>
      <c r="J71" s="246"/>
      <c r="K71" s="246"/>
      <c r="L71" s="246"/>
      <c r="M71" s="247"/>
      <c r="N71" s="248"/>
      <c r="O71" s="248"/>
      <c r="P71" s="222"/>
    </row>
    <row r="72" spans="1:16" s="40" customFormat="1" ht="15.75" customHeight="1" x14ac:dyDescent="0.25">
      <c r="A72" s="44" t="s">
        <v>138</v>
      </c>
      <c r="B72" s="48">
        <v>32.770000000000003</v>
      </c>
      <c r="C72" s="48">
        <f t="shared" si="8"/>
        <v>33.654790000000006</v>
      </c>
      <c r="D72" s="130">
        <f t="shared" si="10"/>
        <v>33.490940000000002</v>
      </c>
      <c r="E72" s="48">
        <f t="shared" si="11"/>
        <v>34.257882526000003</v>
      </c>
      <c r="F72" s="48">
        <f t="shared" si="12"/>
        <v>35.508295238199004</v>
      </c>
      <c r="G72" s="48">
        <f t="shared" si="13"/>
        <v>36.758707950398005</v>
      </c>
      <c r="H72" s="48">
        <f t="shared" si="14"/>
        <v>37.252295521832615</v>
      </c>
      <c r="I72" s="246" t="s">
        <v>74</v>
      </c>
      <c r="J72" s="246"/>
      <c r="K72" s="246"/>
      <c r="L72" s="246"/>
      <c r="M72" s="247"/>
      <c r="N72" s="248"/>
      <c r="O72" s="248"/>
      <c r="P72" s="222"/>
    </row>
    <row r="73" spans="1:16" s="40" customFormat="1" ht="15.75" customHeight="1" x14ac:dyDescent="0.25">
      <c r="A73" s="44" t="s">
        <v>139</v>
      </c>
      <c r="B73" s="48">
        <v>49.16</v>
      </c>
      <c r="C73" s="48">
        <f t="shared" si="8"/>
        <v>50.487319999999997</v>
      </c>
      <c r="D73" s="130">
        <f t="shared" si="10"/>
        <v>50.241520000000001</v>
      </c>
      <c r="E73" s="48">
        <f t="shared" si="11"/>
        <v>51.392050808</v>
      </c>
      <c r="F73" s="48">
        <f t="shared" si="12"/>
        <v>53.267860662491998</v>
      </c>
      <c r="G73" s="48">
        <f t="shared" si="13"/>
        <v>55.143670516983995</v>
      </c>
      <c r="H73" s="48">
        <f t="shared" si="14"/>
        <v>55.884127185025669</v>
      </c>
      <c r="I73" s="246" t="s">
        <v>75</v>
      </c>
      <c r="J73" s="246"/>
      <c r="K73" s="246"/>
      <c r="L73" s="246"/>
      <c r="M73" s="247"/>
      <c r="N73" s="248"/>
      <c r="O73" s="248"/>
      <c r="P73" s="222"/>
    </row>
    <row r="74" spans="1:16" s="40" customFormat="1" ht="15.75" customHeight="1" x14ac:dyDescent="0.25">
      <c r="A74" s="44" t="s">
        <v>140</v>
      </c>
      <c r="B74" s="48">
        <v>65.55</v>
      </c>
      <c r="C74" s="48">
        <f t="shared" si="8"/>
        <v>67.319850000000002</v>
      </c>
      <c r="D74" s="130">
        <f t="shared" si="10"/>
        <v>66.992099999999994</v>
      </c>
      <c r="E74" s="48">
        <f t="shared" si="11"/>
        <v>68.526219089999998</v>
      </c>
      <c r="F74" s="48">
        <f t="shared" si="12"/>
        <v>71.027426086784999</v>
      </c>
      <c r="G74" s="48">
        <f t="shared" si="13"/>
        <v>73.52863308357</v>
      </c>
      <c r="H74" s="48">
        <f t="shared" si="14"/>
        <v>74.51595884821873</v>
      </c>
      <c r="I74" s="246" t="s">
        <v>101</v>
      </c>
      <c r="J74" s="246"/>
      <c r="K74" s="246"/>
      <c r="L74" s="246"/>
      <c r="M74" s="247"/>
      <c r="N74" s="248"/>
      <c r="O74" s="248"/>
      <c r="P74" s="222"/>
    </row>
    <row r="75" spans="1:16" s="40" customFormat="1" ht="15.75" customHeight="1" x14ac:dyDescent="0.25">
      <c r="A75" s="44" t="s">
        <v>141</v>
      </c>
      <c r="B75" s="48">
        <v>98.31</v>
      </c>
      <c r="C75" s="48">
        <f t="shared" si="8"/>
        <v>100.96437</v>
      </c>
      <c r="D75" s="130">
        <f t="shared" si="10"/>
        <v>100.47282000000001</v>
      </c>
      <c r="E75" s="48">
        <f t="shared" si="11"/>
        <v>102.77364757800002</v>
      </c>
      <c r="F75" s="48">
        <f t="shared" si="12"/>
        <v>106.52488571459702</v>
      </c>
      <c r="G75" s="48">
        <f t="shared" si="13"/>
        <v>110.27612385119401</v>
      </c>
      <c r="H75" s="48">
        <f t="shared" si="14"/>
        <v>111.75688656549785</v>
      </c>
      <c r="I75" s="246" t="s">
        <v>77</v>
      </c>
      <c r="J75" s="246"/>
      <c r="K75" s="246"/>
      <c r="L75" s="246"/>
      <c r="M75" s="247"/>
      <c r="N75" s="248"/>
      <c r="O75" s="248"/>
      <c r="P75" s="222"/>
    </row>
    <row r="76" spans="1:16" s="40" customFormat="1" ht="15.75" customHeight="1" x14ac:dyDescent="0.25">
      <c r="A76" s="44" t="s">
        <v>142</v>
      </c>
      <c r="B76" s="48">
        <v>10.92</v>
      </c>
      <c r="C76" s="48">
        <f t="shared" si="8"/>
        <v>11.214839999999999</v>
      </c>
      <c r="D76" s="130">
        <f t="shared" si="10"/>
        <v>11.160240000000002</v>
      </c>
      <c r="E76" s="48">
        <f t="shared" si="11"/>
        <v>11.415809496000001</v>
      </c>
      <c r="F76" s="48">
        <f t="shared" si="12"/>
        <v>11.832486542604002</v>
      </c>
      <c r="G76" s="48">
        <f t="shared" si="13"/>
        <v>12.249163589208001</v>
      </c>
      <c r="H76" s="48">
        <f t="shared" si="14"/>
        <v>12.413642572426371</v>
      </c>
      <c r="I76" s="246" t="s">
        <v>79</v>
      </c>
      <c r="J76" s="246"/>
      <c r="K76" s="246"/>
      <c r="L76" s="246"/>
      <c r="M76" s="247"/>
      <c r="N76" s="248"/>
      <c r="O76" s="248"/>
      <c r="P76" s="222"/>
    </row>
    <row r="77" spans="1:16" s="40" customFormat="1" ht="15.75" customHeight="1" x14ac:dyDescent="0.25">
      <c r="A77" s="44" t="s">
        <v>143</v>
      </c>
      <c r="B77" s="48">
        <v>16.41</v>
      </c>
      <c r="C77" s="48">
        <f t="shared" si="8"/>
        <v>16.853069999999999</v>
      </c>
      <c r="D77" s="130">
        <f t="shared" si="10"/>
        <v>16.77102</v>
      </c>
      <c r="E77" s="48">
        <f t="shared" si="11"/>
        <v>17.155076358000002</v>
      </c>
      <c r="F77" s="48">
        <f t="shared" si="12"/>
        <v>17.781236645067001</v>
      </c>
      <c r="G77" s="48">
        <f t="shared" si="13"/>
        <v>18.407396932134002</v>
      </c>
      <c r="H77" s="48">
        <f t="shared" si="14"/>
        <v>18.654567272300067</v>
      </c>
      <c r="I77" s="246" t="s">
        <v>74</v>
      </c>
      <c r="J77" s="246"/>
      <c r="K77" s="246"/>
      <c r="L77" s="246"/>
      <c r="M77" s="247"/>
      <c r="N77" s="248"/>
      <c r="O77" s="248"/>
      <c r="P77" s="222"/>
    </row>
    <row r="78" spans="1:16" s="40" customFormat="1" ht="15.75" customHeight="1" x14ac:dyDescent="0.25">
      <c r="A78" s="44" t="s">
        <v>144</v>
      </c>
      <c r="B78" s="48">
        <v>24.56</v>
      </c>
      <c r="C78" s="48">
        <f t="shared" si="8"/>
        <v>25.223119999999998</v>
      </c>
      <c r="D78" s="130">
        <f t="shared" si="10"/>
        <v>25.10032</v>
      </c>
      <c r="E78" s="48">
        <f t="shared" si="11"/>
        <v>25.675117328000002</v>
      </c>
      <c r="F78" s="48">
        <f t="shared" si="12"/>
        <v>26.612259110472003</v>
      </c>
      <c r="G78" s="48">
        <f t="shared" si="13"/>
        <v>27.549400892944</v>
      </c>
      <c r="H78" s="48">
        <f t="shared" si="14"/>
        <v>27.919327983405829</v>
      </c>
      <c r="I78" s="246" t="s">
        <v>75</v>
      </c>
      <c r="J78" s="246"/>
      <c r="K78" s="246"/>
      <c r="L78" s="246"/>
      <c r="M78" s="247"/>
      <c r="N78" s="248"/>
      <c r="O78" s="248"/>
      <c r="P78" s="222"/>
    </row>
    <row r="79" spans="1:16" s="40" customFormat="1" ht="15.75" customHeight="1" x14ac:dyDescent="0.25">
      <c r="A79" s="44" t="s">
        <v>145</v>
      </c>
      <c r="B79" s="48">
        <v>32.770000000000003</v>
      </c>
      <c r="C79" s="48">
        <f t="shared" si="8"/>
        <v>33.654790000000006</v>
      </c>
      <c r="D79" s="130">
        <f t="shared" si="10"/>
        <v>33.490940000000002</v>
      </c>
      <c r="E79" s="48">
        <f t="shared" si="11"/>
        <v>34.257882526000003</v>
      </c>
      <c r="F79" s="48">
        <f t="shared" si="12"/>
        <v>35.508295238199004</v>
      </c>
      <c r="G79" s="48">
        <f t="shared" si="13"/>
        <v>36.758707950398005</v>
      </c>
      <c r="H79" s="48">
        <f t="shared" si="14"/>
        <v>37.252295521832615</v>
      </c>
      <c r="I79" s="246" t="s">
        <v>76</v>
      </c>
      <c r="J79" s="246"/>
      <c r="K79" s="246"/>
      <c r="L79" s="246"/>
      <c r="M79" s="247"/>
      <c r="N79" s="248"/>
      <c r="O79" s="248"/>
      <c r="P79" s="222"/>
    </row>
    <row r="80" spans="1:16" s="40" customFormat="1" ht="15.75" customHeight="1" x14ac:dyDescent="0.25">
      <c r="A80" s="44" t="s">
        <v>146</v>
      </c>
      <c r="B80" s="48">
        <v>49.19</v>
      </c>
      <c r="C80" s="48">
        <f t="shared" si="8"/>
        <v>50.518129999999999</v>
      </c>
      <c r="D80" s="130">
        <f t="shared" si="10"/>
        <v>50.272179999999999</v>
      </c>
      <c r="E80" s="48">
        <f t="shared" si="11"/>
        <v>51.423412921999997</v>
      </c>
      <c r="F80" s="48">
        <f t="shared" si="12"/>
        <v>53.300367493652999</v>
      </c>
      <c r="G80" s="48">
        <f t="shared" si="13"/>
        <v>55.177322065305994</v>
      </c>
      <c r="H80" s="48">
        <f t="shared" si="14"/>
        <v>55.918230598686172</v>
      </c>
      <c r="I80" s="246" t="s">
        <v>77</v>
      </c>
      <c r="J80" s="246"/>
      <c r="K80" s="246"/>
      <c r="L80" s="246"/>
      <c r="M80" s="247"/>
      <c r="N80" s="248"/>
      <c r="O80" s="248"/>
      <c r="P80" s="222"/>
    </row>
    <row r="81" spans="1:16" s="40" customFormat="1" ht="15.75" customHeight="1" x14ac:dyDescent="0.25">
      <c r="A81" s="45">
        <v>35220261</v>
      </c>
      <c r="B81" s="48">
        <v>27.3</v>
      </c>
      <c r="C81" s="48">
        <f t="shared" si="8"/>
        <v>28.037099999999999</v>
      </c>
      <c r="D81" s="130">
        <f t="shared" si="10"/>
        <v>27.900600000000001</v>
      </c>
      <c r="E81" s="48">
        <f t="shared" si="11"/>
        <v>28.539523740000003</v>
      </c>
      <c r="F81" s="48">
        <f t="shared" si="12"/>
        <v>29.581216356510001</v>
      </c>
      <c r="G81" s="48">
        <f t="shared" si="13"/>
        <v>30.622908973020003</v>
      </c>
      <c r="H81" s="48">
        <f t="shared" si="14"/>
        <v>31.034106431065926</v>
      </c>
      <c r="I81" s="246" t="s">
        <v>66</v>
      </c>
      <c r="J81" s="246"/>
      <c r="K81" s="246"/>
      <c r="L81" s="246"/>
      <c r="M81" s="247"/>
      <c r="N81" s="248"/>
      <c r="O81" s="248"/>
      <c r="P81" s="222"/>
    </row>
    <row r="82" spans="1:16" s="40" customFormat="1" ht="15.75" customHeight="1" x14ac:dyDescent="0.25">
      <c r="A82" s="45">
        <v>35220262</v>
      </c>
      <c r="B82" s="48">
        <v>54.65</v>
      </c>
      <c r="C82" s="48">
        <f t="shared" si="8"/>
        <v>56.125550000000004</v>
      </c>
      <c r="D82" s="130">
        <f t="shared" si="10"/>
        <v>55.852299999999993</v>
      </c>
      <c r="E82" s="48">
        <f t="shared" si="11"/>
        <v>57.131317670000001</v>
      </c>
      <c r="F82" s="48">
        <f t="shared" si="12"/>
        <v>59.216610764955</v>
      </c>
      <c r="G82" s="48">
        <f t="shared" si="13"/>
        <v>61.301903859909999</v>
      </c>
      <c r="H82" s="48">
        <f t="shared" si="14"/>
        <v>62.125051884899364</v>
      </c>
      <c r="I82" s="246" t="s">
        <v>67</v>
      </c>
      <c r="J82" s="246"/>
      <c r="K82" s="246"/>
      <c r="L82" s="246"/>
      <c r="M82" s="247"/>
      <c r="N82" s="248"/>
      <c r="O82" s="248"/>
      <c r="P82" s="222"/>
    </row>
    <row r="83" spans="1:16" s="40" customFormat="1" ht="15.75" customHeight="1" x14ac:dyDescent="0.25">
      <c r="A83" s="45">
        <v>35220263</v>
      </c>
      <c r="B83" s="48">
        <v>81.93</v>
      </c>
      <c r="C83" s="48">
        <f t="shared" si="8"/>
        <v>84.142110000000017</v>
      </c>
      <c r="D83" s="130">
        <f t="shared" si="10"/>
        <v>83.732460000000003</v>
      </c>
      <c r="E83" s="48">
        <f t="shared" si="11"/>
        <v>85.649933334000011</v>
      </c>
      <c r="F83" s="48">
        <f t="shared" si="12"/>
        <v>88.776155900691009</v>
      </c>
      <c r="G83" s="48">
        <f t="shared" si="13"/>
        <v>91.902378467382007</v>
      </c>
      <c r="H83" s="48">
        <f t="shared" si="14"/>
        <v>93.136422706858284</v>
      </c>
      <c r="I83" s="246" t="s">
        <v>68</v>
      </c>
      <c r="J83" s="246"/>
      <c r="K83" s="246"/>
      <c r="L83" s="246"/>
      <c r="M83" s="247"/>
      <c r="N83" s="248"/>
      <c r="O83" s="248"/>
      <c r="P83" s="222"/>
    </row>
    <row r="84" spans="1:16" s="40" customFormat="1" ht="15.75" customHeight="1" x14ac:dyDescent="0.25">
      <c r="A84" s="45">
        <v>35220264</v>
      </c>
      <c r="B84" s="48">
        <v>122.91</v>
      </c>
      <c r="C84" s="48">
        <f t="shared" si="8"/>
        <v>126.22857</v>
      </c>
      <c r="D84" s="130">
        <f t="shared" si="10"/>
        <v>125.61402</v>
      </c>
      <c r="E84" s="48">
        <f t="shared" si="11"/>
        <v>128.490581058</v>
      </c>
      <c r="F84" s="48">
        <f t="shared" si="12"/>
        <v>133.18048726661701</v>
      </c>
      <c r="G84" s="48">
        <f t="shared" si="13"/>
        <v>137.87039347523401</v>
      </c>
      <c r="H84" s="48">
        <f t="shared" si="14"/>
        <v>139.72168576711769</v>
      </c>
      <c r="I84" s="246" t="s">
        <v>69</v>
      </c>
      <c r="J84" s="246"/>
      <c r="K84" s="246"/>
      <c r="L84" s="246"/>
      <c r="M84" s="247"/>
      <c r="N84" s="248"/>
      <c r="O84" s="248"/>
      <c r="P84" s="222"/>
    </row>
    <row r="85" spans="1:16" s="40" customFormat="1" ht="15.75" customHeight="1" x14ac:dyDescent="0.25">
      <c r="A85" s="45">
        <v>35220265</v>
      </c>
      <c r="B85" s="48">
        <v>164.43</v>
      </c>
      <c r="C85" s="48">
        <f t="shared" si="8"/>
        <v>168.86961000000002</v>
      </c>
      <c r="D85" s="130">
        <f t="shared" si="10"/>
        <v>168.04746000000003</v>
      </c>
      <c r="E85" s="48">
        <f t="shared" si="11"/>
        <v>171.89574683400005</v>
      </c>
      <c r="F85" s="48">
        <f t="shared" si="12"/>
        <v>178.16994159344105</v>
      </c>
      <c r="G85" s="48">
        <f t="shared" si="13"/>
        <v>184.44413635288205</v>
      </c>
      <c r="H85" s="48">
        <f t="shared" si="14"/>
        <v>186.92081027326634</v>
      </c>
      <c r="I85" s="246" t="s">
        <v>70</v>
      </c>
      <c r="J85" s="246"/>
      <c r="K85" s="246"/>
      <c r="L85" s="246"/>
      <c r="M85" s="247"/>
      <c r="N85" s="248"/>
      <c r="O85" s="248"/>
      <c r="P85" s="222"/>
    </row>
    <row r="86" spans="1:16" s="40" customFormat="1" ht="15.75" customHeight="1" x14ac:dyDescent="0.25">
      <c r="A86" s="45">
        <v>35220266</v>
      </c>
      <c r="B86" s="48">
        <v>245.78</v>
      </c>
      <c r="C86" s="48">
        <f t="shared" si="8"/>
        <v>252.41605999999999</v>
      </c>
      <c r="D86" s="130">
        <f t="shared" si="10"/>
        <v>251.18716000000001</v>
      </c>
      <c r="E86" s="48">
        <f t="shared" si="11"/>
        <v>256.93934596400004</v>
      </c>
      <c r="F86" s="48">
        <f t="shared" si="12"/>
        <v>266.31763209168605</v>
      </c>
      <c r="G86" s="48">
        <f t="shared" si="13"/>
        <v>275.695918219372</v>
      </c>
      <c r="H86" s="48">
        <f t="shared" si="14"/>
        <v>279.39790031602138</v>
      </c>
      <c r="I86" s="246" t="s">
        <v>71</v>
      </c>
      <c r="J86" s="246"/>
      <c r="K86" s="246"/>
      <c r="L86" s="246"/>
      <c r="M86" s="247"/>
      <c r="N86" s="248"/>
      <c r="O86" s="248"/>
      <c r="P86" s="222"/>
    </row>
    <row r="87" spans="1:16" ht="31.5" customHeight="1" x14ac:dyDescent="0.25">
      <c r="A87" s="44" t="s">
        <v>147</v>
      </c>
      <c r="B87" s="6" t="s">
        <v>260</v>
      </c>
      <c r="C87" s="48" t="s">
        <v>316</v>
      </c>
      <c r="D87" s="130" t="s">
        <v>317</v>
      </c>
      <c r="E87" s="48" t="s">
        <v>327</v>
      </c>
      <c r="F87" s="48">
        <f>28.54*1.0365</f>
        <v>29.581709999999998</v>
      </c>
      <c r="G87" s="48">
        <f>(28.54*1.073)</f>
        <v>30.623419999999999</v>
      </c>
      <c r="H87" s="48">
        <f>(28.54*1.022)*1.064</f>
        <v>31.034624320000002</v>
      </c>
      <c r="I87" s="255" t="s">
        <v>105</v>
      </c>
      <c r="J87" s="255"/>
      <c r="K87" s="255"/>
      <c r="L87" s="255"/>
      <c r="M87" s="255"/>
      <c r="N87" s="254"/>
      <c r="O87" s="254"/>
      <c r="P87" s="206"/>
    </row>
    <row r="88" spans="1:16" s="37" customFormat="1" ht="30" customHeight="1" x14ac:dyDescent="0.3">
      <c r="A88" s="259" t="s">
        <v>336</v>
      </c>
      <c r="B88" s="260"/>
      <c r="C88" s="260"/>
      <c r="D88" s="260"/>
      <c r="E88" s="260"/>
      <c r="F88" s="260"/>
      <c r="G88" s="260"/>
      <c r="H88" s="260"/>
      <c r="I88" s="260"/>
      <c r="J88" s="260"/>
      <c r="K88" s="260"/>
      <c r="L88" s="260"/>
      <c r="M88" s="260"/>
      <c r="N88" s="260"/>
      <c r="O88" s="260"/>
      <c r="P88" s="260"/>
    </row>
    <row r="89" spans="1:16" s="40" customFormat="1" ht="15.75" customHeight="1" x14ac:dyDescent="0.25">
      <c r="A89" s="44" t="s">
        <v>148</v>
      </c>
      <c r="B89" s="48">
        <v>9.6300000000000008</v>
      </c>
      <c r="C89" s="48">
        <f t="shared" si="8"/>
        <v>9.8900100000000002</v>
      </c>
      <c r="D89" s="130">
        <f t="shared" ref="D89" si="15">(B89*102.2)/100</f>
        <v>9.8418600000000023</v>
      </c>
      <c r="E89" s="48">
        <f t="shared" si="11"/>
        <v>10.067238594000003</v>
      </c>
      <c r="F89" s="48">
        <f t="shared" si="12"/>
        <v>10.434692802681003</v>
      </c>
      <c r="G89" s="48">
        <f t="shared" si="13"/>
        <v>10.802147011362003</v>
      </c>
      <c r="H89" s="48">
        <f t="shared" si="14"/>
        <v>10.947195785024356</v>
      </c>
      <c r="I89" s="264" t="s">
        <v>83</v>
      </c>
      <c r="J89" s="264"/>
      <c r="K89" s="264"/>
      <c r="L89" s="264"/>
      <c r="M89" s="264"/>
      <c r="N89" s="268"/>
      <c r="O89" s="268"/>
      <c r="P89" s="269"/>
    </row>
    <row r="90" spans="1:16" s="40" customFormat="1" ht="15.75" customHeight="1" x14ac:dyDescent="0.25">
      <c r="A90" s="44" t="s">
        <v>149</v>
      </c>
      <c r="B90" s="48">
        <v>19.27</v>
      </c>
      <c r="C90" s="48">
        <f t="shared" si="8"/>
        <v>19.790289999999999</v>
      </c>
      <c r="D90" s="130">
        <f t="shared" ref="D90:D98" si="16">(B90*102.2)/100</f>
        <v>19.693940000000001</v>
      </c>
      <c r="E90" s="48">
        <f t="shared" si="11"/>
        <v>20.144931226000004</v>
      </c>
      <c r="F90" s="48">
        <f t="shared" si="12"/>
        <v>20.880221215749003</v>
      </c>
      <c r="G90" s="48">
        <f t="shared" si="13"/>
        <v>21.615511205498002</v>
      </c>
      <c r="H90" s="48">
        <f t="shared" si="14"/>
        <v>21.905759374602216</v>
      </c>
      <c r="I90" s="246" t="s">
        <v>84</v>
      </c>
      <c r="J90" s="246"/>
      <c r="K90" s="246"/>
      <c r="L90" s="246"/>
      <c r="M90" s="247"/>
      <c r="N90" s="248"/>
      <c r="O90" s="248"/>
      <c r="P90" s="222"/>
    </row>
    <row r="91" spans="1:16" s="40" customFormat="1" ht="15.75" customHeight="1" x14ac:dyDescent="0.25">
      <c r="A91" s="44" t="s">
        <v>150</v>
      </c>
      <c r="B91" s="48">
        <v>38.53</v>
      </c>
      <c r="C91" s="48">
        <f t="shared" si="8"/>
        <v>39.570310000000006</v>
      </c>
      <c r="D91" s="130">
        <f t="shared" si="16"/>
        <v>39.377659999999999</v>
      </c>
      <c r="E91" s="48">
        <f t="shared" si="11"/>
        <v>40.279408414000002</v>
      </c>
      <c r="F91" s="48">
        <f t="shared" si="12"/>
        <v>41.749606821111001</v>
      </c>
      <c r="G91" s="48">
        <f t="shared" si="13"/>
        <v>43.219805228222</v>
      </c>
      <c r="H91" s="48">
        <f t="shared" si="14"/>
        <v>43.800150944650916</v>
      </c>
      <c r="I91" s="246" t="s">
        <v>73</v>
      </c>
      <c r="J91" s="246"/>
      <c r="K91" s="246"/>
      <c r="L91" s="246"/>
      <c r="M91" s="247"/>
      <c r="N91" s="248"/>
      <c r="O91" s="248"/>
      <c r="P91" s="222"/>
    </row>
    <row r="92" spans="1:16" s="40" customFormat="1" ht="15.75" customHeight="1" x14ac:dyDescent="0.25">
      <c r="A92" s="44" t="s">
        <v>151</v>
      </c>
      <c r="B92" s="48">
        <v>57.82</v>
      </c>
      <c r="C92" s="48">
        <f t="shared" si="8"/>
        <v>59.381140000000002</v>
      </c>
      <c r="D92" s="130">
        <f t="shared" si="16"/>
        <v>59.092040000000004</v>
      </c>
      <c r="E92" s="48">
        <f t="shared" si="11"/>
        <v>60.445247716000011</v>
      </c>
      <c r="F92" s="48">
        <f t="shared" si="12"/>
        <v>62.651499257634008</v>
      </c>
      <c r="G92" s="48">
        <f t="shared" si="13"/>
        <v>64.857750799268004</v>
      </c>
      <c r="H92" s="48">
        <f t="shared" si="14"/>
        <v>65.728645928360137</v>
      </c>
      <c r="I92" s="246" t="s">
        <v>74</v>
      </c>
      <c r="J92" s="246"/>
      <c r="K92" s="246"/>
      <c r="L92" s="246"/>
      <c r="M92" s="247"/>
      <c r="N92" s="248"/>
      <c r="O92" s="248"/>
      <c r="P92" s="222"/>
    </row>
    <row r="93" spans="1:16" s="40" customFormat="1" ht="15.75" customHeight="1" x14ac:dyDescent="0.25">
      <c r="A93" s="44" t="s">
        <v>152</v>
      </c>
      <c r="B93" s="48">
        <v>84.01</v>
      </c>
      <c r="C93" s="48">
        <f t="shared" si="8"/>
        <v>86.278270000000006</v>
      </c>
      <c r="D93" s="130">
        <f t="shared" si="16"/>
        <v>85.858220000000003</v>
      </c>
      <c r="E93" s="48">
        <f t="shared" si="11"/>
        <v>87.824373238000007</v>
      </c>
      <c r="F93" s="48">
        <f t="shared" si="12"/>
        <v>91.029962861187002</v>
      </c>
      <c r="G93" s="48">
        <f t="shared" si="13"/>
        <v>94.235552484373997</v>
      </c>
      <c r="H93" s="48">
        <f t="shared" si="14"/>
        <v>95.500926053987115</v>
      </c>
      <c r="I93" s="246" t="s">
        <v>75</v>
      </c>
      <c r="J93" s="246"/>
      <c r="K93" s="246"/>
      <c r="L93" s="246"/>
      <c r="M93" s="247"/>
      <c r="N93" s="248"/>
      <c r="O93" s="248"/>
      <c r="P93" s="222"/>
    </row>
    <row r="94" spans="1:16" s="40" customFormat="1" ht="15.75" customHeight="1" x14ac:dyDescent="0.25">
      <c r="A94" s="44" t="s">
        <v>153</v>
      </c>
      <c r="B94" s="48">
        <v>115.58</v>
      </c>
      <c r="C94" s="48">
        <f t="shared" si="8"/>
        <v>118.70066000000001</v>
      </c>
      <c r="D94" s="130">
        <f t="shared" si="16"/>
        <v>118.12276</v>
      </c>
      <c r="E94" s="48">
        <f t="shared" si="11"/>
        <v>120.827771204</v>
      </c>
      <c r="F94" s="48">
        <f t="shared" si="12"/>
        <v>125.237984852946</v>
      </c>
      <c r="G94" s="48">
        <f t="shared" si="13"/>
        <v>129.64819850189198</v>
      </c>
      <c r="H94" s="48">
        <f t="shared" si="14"/>
        <v>131.38908502939924</v>
      </c>
      <c r="I94" s="246" t="s">
        <v>76</v>
      </c>
      <c r="J94" s="246"/>
      <c r="K94" s="246"/>
      <c r="L94" s="246"/>
      <c r="M94" s="247"/>
      <c r="N94" s="248"/>
      <c r="O94" s="248"/>
      <c r="P94" s="222"/>
    </row>
    <row r="95" spans="1:16" s="40" customFormat="1" ht="15.75" customHeight="1" x14ac:dyDescent="0.25">
      <c r="A95" s="44" t="s">
        <v>154</v>
      </c>
      <c r="B95" s="48">
        <v>173.45</v>
      </c>
      <c r="C95" s="48">
        <f t="shared" si="8"/>
        <v>178.13315</v>
      </c>
      <c r="D95" s="130">
        <f t="shared" si="16"/>
        <v>177.26589999999999</v>
      </c>
      <c r="E95" s="48">
        <f t="shared" si="11"/>
        <v>181.32528911</v>
      </c>
      <c r="F95" s="48">
        <f t="shared" si="12"/>
        <v>187.94366216251498</v>
      </c>
      <c r="G95" s="48">
        <f t="shared" si="13"/>
        <v>194.56203521502999</v>
      </c>
      <c r="H95" s="48">
        <f t="shared" si="14"/>
        <v>197.17456998052688</v>
      </c>
      <c r="I95" s="246" t="s">
        <v>77</v>
      </c>
      <c r="J95" s="246"/>
      <c r="K95" s="246"/>
      <c r="L95" s="246"/>
      <c r="M95" s="247"/>
      <c r="N95" s="248"/>
      <c r="O95" s="248"/>
      <c r="P95" s="222"/>
    </row>
    <row r="96" spans="1:16" s="40" customFormat="1" ht="15.75" customHeight="1" x14ac:dyDescent="0.25">
      <c r="A96" s="44" t="s">
        <v>155</v>
      </c>
      <c r="B96" s="48">
        <v>231.24</v>
      </c>
      <c r="C96" s="48">
        <f t="shared" si="8"/>
        <v>237.48348000000001</v>
      </c>
      <c r="D96" s="130">
        <f t="shared" si="16"/>
        <v>236.32728000000003</v>
      </c>
      <c r="E96" s="48">
        <f t="shared" si="11"/>
        <v>241.73917471200005</v>
      </c>
      <c r="F96" s="48">
        <f t="shared" si="12"/>
        <v>250.56265458898804</v>
      </c>
      <c r="G96" s="48">
        <f t="shared" si="13"/>
        <v>259.38613446597606</v>
      </c>
      <c r="H96" s="48">
        <f t="shared" si="14"/>
        <v>262.86911249522655</v>
      </c>
      <c r="I96" s="246" t="s">
        <v>85</v>
      </c>
      <c r="J96" s="246"/>
      <c r="K96" s="246"/>
      <c r="L96" s="246"/>
      <c r="M96" s="247"/>
      <c r="N96" s="248"/>
      <c r="O96" s="248"/>
      <c r="P96" s="222"/>
    </row>
    <row r="97" spans="1:16" s="40" customFormat="1" ht="15.75" customHeight="1" x14ac:dyDescent="0.25">
      <c r="A97" s="44" t="s">
        <v>156</v>
      </c>
      <c r="B97" s="48">
        <v>15.43</v>
      </c>
      <c r="C97" s="48">
        <f t="shared" si="8"/>
        <v>15.84661</v>
      </c>
      <c r="D97" s="130">
        <f t="shared" si="16"/>
        <v>15.769459999999999</v>
      </c>
      <c r="E97" s="48">
        <f t="shared" si="11"/>
        <v>16.130580634000001</v>
      </c>
      <c r="F97" s="48">
        <f t="shared" si="12"/>
        <v>16.719346827140999</v>
      </c>
      <c r="G97" s="48">
        <f t="shared" si="13"/>
        <v>17.308113020282001</v>
      </c>
      <c r="H97" s="48">
        <f t="shared" si="14"/>
        <v>17.540522426056672</v>
      </c>
      <c r="I97" s="246" t="s">
        <v>78</v>
      </c>
      <c r="J97" s="246"/>
      <c r="K97" s="246"/>
      <c r="L97" s="246"/>
      <c r="M97" s="247"/>
      <c r="N97" s="248"/>
      <c r="O97" s="248"/>
      <c r="P97" s="222"/>
    </row>
    <row r="98" spans="1:16" s="40" customFormat="1" ht="15.75" customHeight="1" x14ac:dyDescent="0.25">
      <c r="A98" s="44" t="s">
        <v>157</v>
      </c>
      <c r="B98" s="48">
        <v>23.15</v>
      </c>
      <c r="C98" s="48">
        <f t="shared" si="8"/>
        <v>23.77505</v>
      </c>
      <c r="D98" s="130">
        <f t="shared" si="16"/>
        <v>23.659299999999998</v>
      </c>
      <c r="E98" s="48">
        <f t="shared" si="11"/>
        <v>24.201097969999999</v>
      </c>
      <c r="F98" s="48">
        <f t="shared" si="12"/>
        <v>25.084438045904999</v>
      </c>
      <c r="G98" s="48">
        <f t="shared" si="13"/>
        <v>25.967778121809999</v>
      </c>
      <c r="H98" s="48">
        <f t="shared" si="14"/>
        <v>26.31646754136176</v>
      </c>
      <c r="I98" s="246" t="s">
        <v>74</v>
      </c>
      <c r="J98" s="246"/>
      <c r="K98" s="246"/>
      <c r="L98" s="246"/>
      <c r="M98" s="247"/>
      <c r="N98" s="248"/>
      <c r="O98" s="248"/>
      <c r="P98" s="222"/>
    </row>
    <row r="99" spans="1:16" s="40" customFormat="1" ht="15.75" customHeight="1" x14ac:dyDescent="0.25">
      <c r="A99" s="44" t="s">
        <v>158</v>
      </c>
      <c r="B99" s="48">
        <v>34.700000000000003</v>
      </c>
      <c r="C99" s="48">
        <f t="shared" si="8"/>
        <v>35.636900000000004</v>
      </c>
      <c r="D99" s="130">
        <f t="shared" ref="D99:D114" si="17">(B99*102.2)/100</f>
        <v>35.463400000000007</v>
      </c>
      <c r="E99" s="48">
        <f t="shared" si="11"/>
        <v>36.275511860000009</v>
      </c>
      <c r="F99" s="48">
        <f t="shared" si="12"/>
        <v>37.599568042890006</v>
      </c>
      <c r="G99" s="48">
        <f t="shared" si="13"/>
        <v>38.92362422578001</v>
      </c>
      <c r="H99" s="48">
        <f t="shared" si="14"/>
        <v>39.446281800658895</v>
      </c>
      <c r="I99" s="246" t="s">
        <v>75</v>
      </c>
      <c r="J99" s="246"/>
      <c r="K99" s="246"/>
      <c r="L99" s="246"/>
      <c r="M99" s="247"/>
      <c r="N99" s="248"/>
      <c r="O99" s="248"/>
      <c r="P99" s="222"/>
    </row>
    <row r="100" spans="1:16" s="40" customFormat="1" ht="15.75" customHeight="1" x14ac:dyDescent="0.25">
      <c r="A100" s="44" t="s">
        <v>159</v>
      </c>
      <c r="B100" s="48">
        <v>46.27</v>
      </c>
      <c r="C100" s="48">
        <f t="shared" si="8"/>
        <v>47.519289999999998</v>
      </c>
      <c r="D100" s="130">
        <f t="shared" si="17"/>
        <v>47.287940000000006</v>
      </c>
      <c r="E100" s="48">
        <f t="shared" si="11"/>
        <v>48.370833826000009</v>
      </c>
      <c r="F100" s="48">
        <f t="shared" si="12"/>
        <v>50.136369260649005</v>
      </c>
      <c r="G100" s="48">
        <f t="shared" si="13"/>
        <v>51.901904695298008</v>
      </c>
      <c r="H100" s="48">
        <f t="shared" si="14"/>
        <v>52.598831669063017</v>
      </c>
      <c r="I100" s="246" t="s">
        <v>76</v>
      </c>
      <c r="J100" s="246"/>
      <c r="K100" s="246"/>
      <c r="L100" s="246"/>
      <c r="M100" s="247"/>
      <c r="N100" s="248"/>
      <c r="O100" s="248"/>
      <c r="P100" s="222"/>
    </row>
    <row r="101" spans="1:16" s="40" customFormat="1" ht="15.75" customHeight="1" x14ac:dyDescent="0.25">
      <c r="A101" s="44" t="s">
        <v>160</v>
      </c>
      <c r="B101" s="48">
        <v>69.38</v>
      </c>
      <c r="C101" s="48">
        <f t="shared" si="8"/>
        <v>71.253259999999997</v>
      </c>
      <c r="D101" s="130">
        <f t="shared" si="17"/>
        <v>70.906359999999992</v>
      </c>
      <c r="E101" s="48">
        <f t="shared" si="11"/>
        <v>72.530115643999991</v>
      </c>
      <c r="F101" s="48">
        <f t="shared" si="12"/>
        <v>75.177464865005987</v>
      </c>
      <c r="G101" s="48">
        <f t="shared" si="13"/>
        <v>77.824814086011983</v>
      </c>
      <c r="H101" s="48">
        <f t="shared" si="14"/>
        <v>78.869827992210759</v>
      </c>
      <c r="I101" s="246" t="s">
        <v>77</v>
      </c>
      <c r="J101" s="246"/>
      <c r="K101" s="246"/>
      <c r="L101" s="246"/>
      <c r="M101" s="247"/>
      <c r="N101" s="248"/>
      <c r="O101" s="248"/>
      <c r="P101" s="222"/>
    </row>
    <row r="102" spans="1:16" s="40" customFormat="1" ht="15.75" customHeight="1" x14ac:dyDescent="0.25">
      <c r="A102" s="44" t="s">
        <v>161</v>
      </c>
      <c r="B102" s="48">
        <v>92.51</v>
      </c>
      <c r="C102" s="48">
        <f t="shared" si="8"/>
        <v>95.007769999999994</v>
      </c>
      <c r="D102" s="130">
        <f t="shared" si="17"/>
        <v>94.545220000000015</v>
      </c>
      <c r="E102" s="48">
        <f t="shared" si="11"/>
        <v>96.710305538000028</v>
      </c>
      <c r="F102" s="48">
        <f t="shared" si="12"/>
        <v>100.24023169013702</v>
      </c>
      <c r="G102" s="48">
        <f t="shared" si="13"/>
        <v>103.77015784227403</v>
      </c>
      <c r="H102" s="48">
        <f t="shared" si="14"/>
        <v>105.16355992446555</v>
      </c>
      <c r="I102" s="246" t="s">
        <v>85</v>
      </c>
      <c r="J102" s="246"/>
      <c r="K102" s="246"/>
      <c r="L102" s="246"/>
      <c r="M102" s="247"/>
      <c r="N102" s="248"/>
      <c r="O102" s="248"/>
      <c r="P102" s="222"/>
    </row>
    <row r="103" spans="1:16" s="40" customFormat="1" ht="15.75" customHeight="1" x14ac:dyDescent="0.25">
      <c r="A103" s="44" t="s">
        <v>162</v>
      </c>
      <c r="B103" s="48">
        <v>7.7</v>
      </c>
      <c r="C103" s="48">
        <f t="shared" si="8"/>
        <v>7.9079000000000006</v>
      </c>
      <c r="D103" s="130">
        <f t="shared" si="17"/>
        <v>7.8694000000000006</v>
      </c>
      <c r="E103" s="48">
        <f t="shared" si="11"/>
        <v>8.0496092600000004</v>
      </c>
      <c r="F103" s="48">
        <f t="shared" si="12"/>
        <v>8.3434199979900008</v>
      </c>
      <c r="G103" s="48">
        <f t="shared" si="13"/>
        <v>8.6372307359799994</v>
      </c>
      <c r="H103" s="48">
        <f t="shared" si="14"/>
        <v>8.7532095061980808</v>
      </c>
      <c r="I103" s="246" t="s">
        <v>79</v>
      </c>
      <c r="J103" s="246"/>
      <c r="K103" s="246"/>
      <c r="L103" s="246"/>
      <c r="M103" s="247"/>
      <c r="N103" s="248"/>
      <c r="O103" s="248"/>
      <c r="P103" s="222"/>
    </row>
    <row r="104" spans="1:16" s="40" customFormat="1" ht="15.75" customHeight="1" x14ac:dyDescent="0.25">
      <c r="A104" s="44" t="s">
        <v>163</v>
      </c>
      <c r="B104" s="48">
        <v>11.56</v>
      </c>
      <c r="C104" s="48">
        <f t="shared" si="8"/>
        <v>11.872120000000001</v>
      </c>
      <c r="D104" s="130">
        <f t="shared" si="17"/>
        <v>11.81432</v>
      </c>
      <c r="E104" s="48">
        <f t="shared" si="11"/>
        <v>12.084867928000001</v>
      </c>
      <c r="F104" s="48">
        <f t="shared" si="12"/>
        <v>12.525965607372001</v>
      </c>
      <c r="G104" s="48">
        <f t="shared" si="13"/>
        <v>12.967063286744001</v>
      </c>
      <c r="H104" s="48">
        <f t="shared" si="14"/>
        <v>13.141182063850627</v>
      </c>
      <c r="I104" s="246" t="s">
        <v>74</v>
      </c>
      <c r="J104" s="246"/>
      <c r="K104" s="246"/>
      <c r="L104" s="246"/>
      <c r="M104" s="247"/>
      <c r="N104" s="248"/>
      <c r="O104" s="248"/>
      <c r="P104" s="222"/>
    </row>
    <row r="105" spans="1:16" s="40" customFormat="1" ht="15.75" customHeight="1" x14ac:dyDescent="0.25">
      <c r="A105" s="44" t="s">
        <v>164</v>
      </c>
      <c r="B105" s="48">
        <v>17.350000000000001</v>
      </c>
      <c r="C105" s="48">
        <f t="shared" si="8"/>
        <v>17.818450000000002</v>
      </c>
      <c r="D105" s="130">
        <f t="shared" si="17"/>
        <v>17.731700000000004</v>
      </c>
      <c r="E105" s="48">
        <f t="shared" si="11"/>
        <v>18.137755930000004</v>
      </c>
      <c r="F105" s="48">
        <f t="shared" si="12"/>
        <v>18.799784021445003</v>
      </c>
      <c r="G105" s="48">
        <f t="shared" si="13"/>
        <v>19.461812112890005</v>
      </c>
      <c r="H105" s="48">
        <f t="shared" si="14"/>
        <v>19.723140900329447</v>
      </c>
      <c r="I105" s="246" t="s">
        <v>75</v>
      </c>
      <c r="J105" s="246"/>
      <c r="K105" s="246"/>
      <c r="L105" s="246"/>
      <c r="M105" s="247"/>
      <c r="N105" s="248"/>
      <c r="O105" s="248"/>
      <c r="P105" s="222"/>
    </row>
    <row r="106" spans="1:16" s="40" customFormat="1" ht="15.75" customHeight="1" x14ac:dyDescent="0.25">
      <c r="A106" s="44" t="s">
        <v>165</v>
      </c>
      <c r="B106" s="48">
        <v>23.15</v>
      </c>
      <c r="C106" s="48">
        <f t="shared" si="8"/>
        <v>23.77505</v>
      </c>
      <c r="D106" s="130">
        <f t="shared" si="17"/>
        <v>23.659299999999998</v>
      </c>
      <c r="E106" s="48">
        <f t="shared" si="11"/>
        <v>24.201097969999999</v>
      </c>
      <c r="F106" s="48">
        <f t="shared" si="12"/>
        <v>25.084438045904999</v>
      </c>
      <c r="G106" s="48">
        <f t="shared" si="13"/>
        <v>25.967778121809999</v>
      </c>
      <c r="H106" s="48">
        <f t="shared" si="14"/>
        <v>26.31646754136176</v>
      </c>
      <c r="I106" s="246" t="s">
        <v>76</v>
      </c>
      <c r="J106" s="246"/>
      <c r="K106" s="246"/>
      <c r="L106" s="246"/>
      <c r="M106" s="247"/>
      <c r="N106" s="248"/>
      <c r="O106" s="248"/>
      <c r="P106" s="222"/>
    </row>
    <row r="107" spans="1:16" s="40" customFormat="1" ht="15.75" customHeight="1" x14ac:dyDescent="0.25">
      <c r="A107" s="44" t="s">
        <v>166</v>
      </c>
      <c r="B107" s="48">
        <v>34.67</v>
      </c>
      <c r="C107" s="48">
        <f t="shared" si="8"/>
        <v>35.606090000000002</v>
      </c>
      <c r="D107" s="130">
        <f t="shared" si="17"/>
        <v>35.432740000000003</v>
      </c>
      <c r="E107" s="48">
        <f t="shared" si="11"/>
        <v>36.244149746000005</v>
      </c>
      <c r="F107" s="48">
        <f t="shared" si="12"/>
        <v>37.567061211729005</v>
      </c>
      <c r="G107" s="48">
        <f t="shared" si="13"/>
        <v>38.889972677458005</v>
      </c>
      <c r="H107" s="48">
        <f t="shared" si="14"/>
        <v>39.412178386998377</v>
      </c>
      <c r="I107" s="246" t="s">
        <v>77</v>
      </c>
      <c r="J107" s="246"/>
      <c r="K107" s="246"/>
      <c r="L107" s="246"/>
      <c r="M107" s="247"/>
      <c r="N107" s="248"/>
      <c r="O107" s="248"/>
      <c r="P107" s="222"/>
    </row>
    <row r="108" spans="1:16" s="40" customFormat="1" ht="15.75" customHeight="1" x14ac:dyDescent="0.25">
      <c r="A108" s="44" t="s">
        <v>167</v>
      </c>
      <c r="B108" s="48">
        <v>46.25</v>
      </c>
      <c r="C108" s="48">
        <f t="shared" si="8"/>
        <v>47.498750000000001</v>
      </c>
      <c r="D108" s="130">
        <f t="shared" si="17"/>
        <v>47.267499999999998</v>
      </c>
      <c r="E108" s="48">
        <f t="shared" si="11"/>
        <v>48.349925750000004</v>
      </c>
      <c r="F108" s="48">
        <f t="shared" si="12"/>
        <v>50.114698039875002</v>
      </c>
      <c r="G108" s="48">
        <f t="shared" si="13"/>
        <v>51.879470329749999</v>
      </c>
      <c r="H108" s="48">
        <f t="shared" si="14"/>
        <v>52.576096059956008</v>
      </c>
      <c r="I108" s="246" t="s">
        <v>85</v>
      </c>
      <c r="J108" s="246"/>
      <c r="K108" s="246"/>
      <c r="L108" s="246"/>
      <c r="M108" s="247"/>
      <c r="N108" s="248"/>
      <c r="O108" s="248"/>
      <c r="P108" s="222"/>
    </row>
    <row r="109" spans="1:16" s="40" customFormat="1" ht="15.75" customHeight="1" x14ac:dyDescent="0.25">
      <c r="A109" s="45">
        <v>35220361</v>
      </c>
      <c r="B109" s="48">
        <v>19.27</v>
      </c>
      <c r="C109" s="48">
        <f t="shared" si="8"/>
        <v>19.790289999999999</v>
      </c>
      <c r="D109" s="130">
        <f t="shared" si="17"/>
        <v>19.693940000000001</v>
      </c>
      <c r="E109" s="48">
        <f t="shared" si="11"/>
        <v>20.144931226000004</v>
      </c>
      <c r="F109" s="48">
        <f t="shared" si="12"/>
        <v>20.880221215749003</v>
      </c>
      <c r="G109" s="48">
        <f t="shared" si="13"/>
        <v>21.615511205498002</v>
      </c>
      <c r="H109" s="48">
        <f t="shared" si="14"/>
        <v>21.905759374602216</v>
      </c>
      <c r="I109" s="246" t="s">
        <v>66</v>
      </c>
      <c r="J109" s="246"/>
      <c r="K109" s="246"/>
      <c r="L109" s="246"/>
      <c r="M109" s="247"/>
      <c r="N109" s="248"/>
      <c r="O109" s="248"/>
      <c r="P109" s="222"/>
    </row>
    <row r="110" spans="1:16" s="40" customFormat="1" ht="15.75" customHeight="1" x14ac:dyDescent="0.25">
      <c r="A110" s="45">
        <v>35220362</v>
      </c>
      <c r="B110" s="48">
        <v>38.53</v>
      </c>
      <c r="C110" s="48">
        <f t="shared" si="8"/>
        <v>39.570310000000006</v>
      </c>
      <c r="D110" s="130">
        <f t="shared" si="17"/>
        <v>39.377659999999999</v>
      </c>
      <c r="E110" s="48">
        <f t="shared" si="11"/>
        <v>40.279408414000002</v>
      </c>
      <c r="F110" s="48">
        <f t="shared" si="12"/>
        <v>41.749606821111001</v>
      </c>
      <c r="G110" s="48">
        <f t="shared" si="13"/>
        <v>43.219805228222</v>
      </c>
      <c r="H110" s="48">
        <f t="shared" si="14"/>
        <v>43.800150944650916</v>
      </c>
      <c r="I110" s="246" t="s">
        <v>67</v>
      </c>
      <c r="J110" s="246"/>
      <c r="K110" s="246"/>
      <c r="L110" s="246"/>
      <c r="M110" s="247"/>
      <c r="N110" s="248"/>
      <c r="O110" s="248"/>
      <c r="P110" s="222"/>
    </row>
    <row r="111" spans="1:16" s="40" customFormat="1" ht="15.75" customHeight="1" x14ac:dyDescent="0.25">
      <c r="A111" s="45">
        <v>35220363</v>
      </c>
      <c r="B111" s="48">
        <v>57.82</v>
      </c>
      <c r="C111" s="48">
        <f t="shared" si="8"/>
        <v>59.381140000000002</v>
      </c>
      <c r="D111" s="130">
        <f t="shared" si="17"/>
        <v>59.092040000000004</v>
      </c>
      <c r="E111" s="48">
        <f t="shared" si="11"/>
        <v>60.445247716000011</v>
      </c>
      <c r="F111" s="48">
        <f t="shared" si="12"/>
        <v>62.651499257634008</v>
      </c>
      <c r="G111" s="48">
        <f t="shared" si="13"/>
        <v>64.857750799268004</v>
      </c>
      <c r="H111" s="48">
        <f t="shared" si="14"/>
        <v>65.728645928360137</v>
      </c>
      <c r="I111" s="246" t="s">
        <v>68</v>
      </c>
      <c r="J111" s="246"/>
      <c r="K111" s="246"/>
      <c r="L111" s="246"/>
      <c r="M111" s="247"/>
      <c r="N111" s="248"/>
      <c r="O111" s="248"/>
      <c r="P111" s="222"/>
    </row>
    <row r="112" spans="1:16" s="40" customFormat="1" ht="15.75" customHeight="1" x14ac:dyDescent="0.25">
      <c r="A112" s="45">
        <v>35220364</v>
      </c>
      <c r="B112" s="48">
        <v>84.01</v>
      </c>
      <c r="C112" s="48">
        <f t="shared" si="8"/>
        <v>86.278270000000006</v>
      </c>
      <c r="D112" s="130">
        <f t="shared" si="17"/>
        <v>85.858220000000003</v>
      </c>
      <c r="E112" s="48">
        <f t="shared" si="11"/>
        <v>87.824373238000007</v>
      </c>
      <c r="F112" s="48">
        <f t="shared" si="12"/>
        <v>91.029962861187002</v>
      </c>
      <c r="G112" s="48">
        <f t="shared" si="13"/>
        <v>94.235552484373997</v>
      </c>
      <c r="H112" s="48">
        <f t="shared" si="14"/>
        <v>95.500926053987115</v>
      </c>
      <c r="I112" s="246" t="s">
        <v>69</v>
      </c>
      <c r="J112" s="246"/>
      <c r="K112" s="246"/>
      <c r="L112" s="246"/>
      <c r="M112" s="247"/>
      <c r="N112" s="248"/>
      <c r="O112" s="248"/>
      <c r="P112" s="222"/>
    </row>
    <row r="113" spans="1:16" s="40" customFormat="1" ht="15.75" customHeight="1" x14ac:dyDescent="0.25">
      <c r="A113" s="45">
        <v>35220365</v>
      </c>
      <c r="B113" s="48">
        <v>115.58</v>
      </c>
      <c r="C113" s="48">
        <f t="shared" si="8"/>
        <v>118.70066000000001</v>
      </c>
      <c r="D113" s="130">
        <f t="shared" si="17"/>
        <v>118.12276</v>
      </c>
      <c r="E113" s="48">
        <f t="shared" si="11"/>
        <v>120.827771204</v>
      </c>
      <c r="F113" s="48">
        <f t="shared" si="12"/>
        <v>125.237984852946</v>
      </c>
      <c r="G113" s="48">
        <f t="shared" si="13"/>
        <v>129.64819850189198</v>
      </c>
      <c r="H113" s="48">
        <f t="shared" si="14"/>
        <v>131.38908502939924</v>
      </c>
      <c r="I113" s="246" t="s">
        <v>70</v>
      </c>
      <c r="J113" s="246"/>
      <c r="K113" s="246"/>
      <c r="L113" s="246"/>
      <c r="M113" s="247"/>
      <c r="N113" s="248"/>
      <c r="O113" s="248"/>
      <c r="P113" s="222"/>
    </row>
    <row r="114" spans="1:16" s="40" customFormat="1" ht="15.75" customHeight="1" x14ac:dyDescent="0.25">
      <c r="A114" s="45">
        <v>35220366</v>
      </c>
      <c r="B114" s="48">
        <v>173.45</v>
      </c>
      <c r="C114" s="48">
        <f t="shared" si="8"/>
        <v>178.13315</v>
      </c>
      <c r="D114" s="130">
        <f t="shared" si="17"/>
        <v>177.26589999999999</v>
      </c>
      <c r="E114" s="48">
        <f t="shared" si="11"/>
        <v>181.32528911</v>
      </c>
      <c r="F114" s="48">
        <f t="shared" si="12"/>
        <v>187.94366216251498</v>
      </c>
      <c r="G114" s="48">
        <f t="shared" si="13"/>
        <v>194.56203521502999</v>
      </c>
      <c r="H114" s="48">
        <f t="shared" si="14"/>
        <v>197.17456998052688</v>
      </c>
      <c r="I114" s="255" t="s">
        <v>71</v>
      </c>
      <c r="J114" s="255"/>
      <c r="K114" s="255"/>
      <c r="L114" s="255"/>
      <c r="M114" s="255"/>
      <c r="N114" s="254"/>
      <c r="O114" s="254"/>
      <c r="P114" s="206"/>
    </row>
    <row r="115" spans="1:16" s="37" customFormat="1" ht="30" customHeight="1" x14ac:dyDescent="0.3">
      <c r="A115" s="259" t="s">
        <v>337</v>
      </c>
      <c r="B115" s="260"/>
      <c r="C115" s="260"/>
      <c r="D115" s="260"/>
      <c r="E115" s="260"/>
      <c r="F115" s="260"/>
      <c r="G115" s="260"/>
      <c r="H115" s="260"/>
      <c r="I115" s="260"/>
      <c r="J115" s="260"/>
      <c r="K115" s="260"/>
      <c r="L115" s="260"/>
      <c r="M115" s="260"/>
      <c r="N115" s="260"/>
      <c r="O115" s="260"/>
      <c r="P115" s="260"/>
    </row>
    <row r="116" spans="1:16" s="40" customFormat="1" ht="15.75" customHeight="1" x14ac:dyDescent="0.25">
      <c r="A116" s="44" t="s">
        <v>168</v>
      </c>
      <c r="B116" s="48">
        <v>13.16</v>
      </c>
      <c r="C116" s="48">
        <f t="shared" si="8"/>
        <v>13.515320000000001</v>
      </c>
      <c r="D116" s="130">
        <f t="shared" ref="D116" si="18">(B116*102.2)/100</f>
        <v>13.44952</v>
      </c>
      <c r="E116" s="48">
        <f t="shared" ref="E116:E137" si="19">(D116*102.29)/100</f>
        <v>13.757514008000001</v>
      </c>
      <c r="F116" s="48">
        <f t="shared" si="12"/>
        <v>14.259663269292</v>
      </c>
      <c r="G116" s="48">
        <f t="shared" si="13"/>
        <v>14.761812530584001</v>
      </c>
      <c r="H116" s="48">
        <f t="shared" si="14"/>
        <v>14.960030792411265</v>
      </c>
      <c r="I116" s="256" t="s">
        <v>83</v>
      </c>
      <c r="J116" s="256"/>
      <c r="K116" s="256"/>
      <c r="L116" s="256"/>
      <c r="M116" s="256"/>
      <c r="N116" s="257"/>
      <c r="O116" s="257"/>
      <c r="P116" s="258"/>
    </row>
    <row r="117" spans="1:16" ht="15.75" customHeight="1" x14ac:dyDescent="0.25">
      <c r="A117" s="44" t="s">
        <v>169</v>
      </c>
      <c r="B117" s="48">
        <v>26.31</v>
      </c>
      <c r="C117" s="48">
        <f t="shared" ref="C117" si="20">(B117*102.7)/100</f>
        <v>27.02037</v>
      </c>
      <c r="D117" s="130">
        <f t="shared" ref="D117:D125" si="21">(B117*102.2)/100</f>
        <v>26.888819999999999</v>
      </c>
      <c r="E117" s="48">
        <f t="shared" si="19"/>
        <v>27.504573978</v>
      </c>
      <c r="F117" s="48">
        <f t="shared" si="12"/>
        <v>28.508490928196998</v>
      </c>
      <c r="G117" s="48">
        <f t="shared" si="13"/>
        <v>29.512407878393997</v>
      </c>
      <c r="H117" s="48">
        <f t="shared" si="14"/>
        <v>29.908693780269026</v>
      </c>
      <c r="I117" s="246" t="s">
        <v>107</v>
      </c>
      <c r="J117" s="246"/>
      <c r="K117" s="246"/>
      <c r="L117" s="246"/>
      <c r="M117" s="247"/>
      <c r="N117" s="248"/>
      <c r="O117" s="248"/>
      <c r="P117" s="222"/>
    </row>
    <row r="118" spans="1:16" ht="15.75" customHeight="1" x14ac:dyDescent="0.25">
      <c r="A118" s="44" t="s">
        <v>170</v>
      </c>
      <c r="B118" s="48">
        <v>52.65</v>
      </c>
      <c r="C118" s="48">
        <f t="shared" ref="C118" si="22">(B118*102.7)/100</f>
        <v>54.071549999999995</v>
      </c>
      <c r="D118" s="130">
        <f t="shared" si="21"/>
        <v>53.808300000000003</v>
      </c>
      <c r="E118" s="48">
        <f t="shared" si="19"/>
        <v>55.040510070000011</v>
      </c>
      <c r="F118" s="48">
        <f t="shared" si="12"/>
        <v>57.049488687555012</v>
      </c>
      <c r="G118" s="48">
        <f t="shared" si="13"/>
        <v>59.058467305110007</v>
      </c>
      <c r="H118" s="48">
        <f t="shared" si="14"/>
        <v>59.851490974198576</v>
      </c>
      <c r="I118" s="246" t="s">
        <v>73</v>
      </c>
      <c r="J118" s="246"/>
      <c r="K118" s="246"/>
      <c r="L118" s="246"/>
      <c r="M118" s="247"/>
      <c r="N118" s="248"/>
      <c r="O118" s="248"/>
      <c r="P118" s="222"/>
    </row>
    <row r="119" spans="1:16" ht="15.75" customHeight="1" x14ac:dyDescent="0.25">
      <c r="A119" s="44" t="s">
        <v>171</v>
      </c>
      <c r="B119" s="48">
        <v>78.95</v>
      </c>
      <c r="C119" s="48">
        <f t="shared" ref="C119" si="23">(B119*102.7)/100</f>
        <v>81.08165000000001</v>
      </c>
      <c r="D119" s="130">
        <f t="shared" si="21"/>
        <v>80.686900000000009</v>
      </c>
      <c r="E119" s="48">
        <f t="shared" si="19"/>
        <v>82.534630010000015</v>
      </c>
      <c r="F119" s="48">
        <f t="shared" si="12"/>
        <v>85.547144005365013</v>
      </c>
      <c r="G119" s="48">
        <f t="shared" si="13"/>
        <v>88.55965800073001</v>
      </c>
      <c r="H119" s="48">
        <f t="shared" si="14"/>
        <v>89.748816949914115</v>
      </c>
      <c r="I119" s="246" t="s">
        <v>74</v>
      </c>
      <c r="J119" s="246"/>
      <c r="K119" s="246"/>
      <c r="L119" s="246"/>
      <c r="M119" s="247"/>
      <c r="N119" s="248"/>
      <c r="O119" s="248"/>
      <c r="P119" s="222"/>
    </row>
    <row r="120" spans="1:16" s="40" customFormat="1" ht="15.75" customHeight="1" x14ac:dyDescent="0.25">
      <c r="A120" s="44" t="s">
        <v>172</v>
      </c>
      <c r="B120" s="48">
        <v>118.45</v>
      </c>
      <c r="C120" s="48">
        <f t="shared" ref="C120" si="24">(B120*102.7)/100</f>
        <v>121.64815</v>
      </c>
      <c r="D120" s="130">
        <f t="shared" si="21"/>
        <v>121.05590000000001</v>
      </c>
      <c r="E120" s="48">
        <f t="shared" si="19"/>
        <v>123.82808011000002</v>
      </c>
      <c r="F120" s="48">
        <f t="shared" si="12"/>
        <v>128.34780503401501</v>
      </c>
      <c r="G120" s="48">
        <f t="shared" si="13"/>
        <v>132.86752995803002</v>
      </c>
      <c r="H120" s="48">
        <f t="shared" si="14"/>
        <v>134.65164493625491</v>
      </c>
      <c r="I120" s="246" t="s">
        <v>75</v>
      </c>
      <c r="J120" s="246"/>
      <c r="K120" s="246"/>
      <c r="L120" s="246"/>
      <c r="M120" s="247"/>
      <c r="N120" s="248"/>
      <c r="O120" s="248"/>
      <c r="P120" s="222"/>
    </row>
    <row r="121" spans="1:16" s="40" customFormat="1" ht="15.75" customHeight="1" x14ac:dyDescent="0.25">
      <c r="A121" s="44" t="s">
        <v>173</v>
      </c>
      <c r="B121" s="48">
        <v>157.88999999999999</v>
      </c>
      <c r="C121" s="48">
        <f t="shared" ref="C121" si="25">(B121*102.7)/100</f>
        <v>162.15303</v>
      </c>
      <c r="D121" s="130">
        <f t="shared" si="21"/>
        <v>161.36357999999998</v>
      </c>
      <c r="E121" s="48">
        <f t="shared" si="19"/>
        <v>165.05880598200002</v>
      </c>
      <c r="F121" s="48">
        <f t="shared" si="12"/>
        <v>171.08345240034302</v>
      </c>
      <c r="G121" s="48">
        <f t="shared" si="13"/>
        <v>177.10809881868602</v>
      </c>
      <c r="H121" s="48">
        <f t="shared" si="14"/>
        <v>179.48626609527471</v>
      </c>
      <c r="I121" s="246" t="s">
        <v>76</v>
      </c>
      <c r="J121" s="246"/>
      <c r="K121" s="246"/>
      <c r="L121" s="246"/>
      <c r="M121" s="247"/>
      <c r="N121" s="248"/>
      <c r="O121" s="248"/>
      <c r="P121" s="222"/>
    </row>
    <row r="122" spans="1:16" s="40" customFormat="1" ht="15.75" customHeight="1" x14ac:dyDescent="0.25">
      <c r="A122" s="44" t="s">
        <v>174</v>
      </c>
      <c r="B122" s="48">
        <v>236.84</v>
      </c>
      <c r="C122" s="48">
        <f t="shared" ref="C122" si="26">(B122*102.7)/100</f>
        <v>243.23468</v>
      </c>
      <c r="D122" s="130">
        <f t="shared" si="21"/>
        <v>242.05048000000002</v>
      </c>
      <c r="E122" s="48">
        <f t="shared" si="19"/>
        <v>247.59343599200005</v>
      </c>
      <c r="F122" s="48">
        <f t="shared" si="12"/>
        <v>256.63059640570805</v>
      </c>
      <c r="G122" s="48">
        <f t="shared" si="13"/>
        <v>265.66775681941607</v>
      </c>
      <c r="H122" s="48">
        <f t="shared" si="14"/>
        <v>269.23508304518884</v>
      </c>
      <c r="I122" s="246" t="s">
        <v>77</v>
      </c>
      <c r="J122" s="246"/>
      <c r="K122" s="246"/>
      <c r="L122" s="246"/>
      <c r="M122" s="247"/>
      <c r="N122" s="248"/>
      <c r="O122" s="248"/>
      <c r="P122" s="222"/>
    </row>
    <row r="123" spans="1:16" s="40" customFormat="1" ht="15.75" customHeight="1" x14ac:dyDescent="0.25">
      <c r="A123" s="44" t="s">
        <v>175</v>
      </c>
      <c r="B123" s="48">
        <v>21.06</v>
      </c>
      <c r="C123" s="48">
        <f t="shared" ref="C123" si="27">(B123*102.7)/100</f>
        <v>21.628620000000002</v>
      </c>
      <c r="D123" s="130">
        <f t="shared" si="21"/>
        <v>21.523319999999998</v>
      </c>
      <c r="E123" s="48">
        <f t="shared" si="19"/>
        <v>22.016204027999997</v>
      </c>
      <c r="F123" s="48">
        <f t="shared" si="12"/>
        <v>22.819795475021998</v>
      </c>
      <c r="G123" s="48">
        <f t="shared" si="13"/>
        <v>23.623386922043995</v>
      </c>
      <c r="H123" s="48">
        <f t="shared" si="14"/>
        <v>23.940596389679424</v>
      </c>
      <c r="I123" s="246" t="s">
        <v>78</v>
      </c>
      <c r="J123" s="246"/>
      <c r="K123" s="246"/>
      <c r="L123" s="246"/>
      <c r="M123" s="247"/>
      <c r="N123" s="248"/>
      <c r="O123" s="248"/>
      <c r="P123" s="222"/>
    </row>
    <row r="124" spans="1:16" s="40" customFormat="1" ht="15.75" customHeight="1" x14ac:dyDescent="0.25">
      <c r="A124" s="44" t="s">
        <v>176</v>
      </c>
      <c r="B124" s="48">
        <v>31.58</v>
      </c>
      <c r="C124" s="48">
        <f t="shared" ref="C124" si="28">(B124*102.7)/100</f>
        <v>32.432659999999998</v>
      </c>
      <c r="D124" s="130">
        <f t="shared" si="21"/>
        <v>32.274760000000001</v>
      </c>
      <c r="E124" s="48">
        <f t="shared" si="19"/>
        <v>33.013852004000007</v>
      </c>
      <c r="F124" s="48">
        <f t="shared" si="12"/>
        <v>34.218857602146009</v>
      </c>
      <c r="G124" s="48">
        <f t="shared" si="13"/>
        <v>35.423863200292004</v>
      </c>
      <c r="H124" s="48">
        <f t="shared" si="14"/>
        <v>35.89952677996564</v>
      </c>
      <c r="I124" s="246" t="s">
        <v>74</v>
      </c>
      <c r="J124" s="246"/>
      <c r="K124" s="246"/>
      <c r="L124" s="246"/>
      <c r="M124" s="247"/>
      <c r="N124" s="248"/>
      <c r="O124" s="248"/>
      <c r="P124" s="222"/>
    </row>
    <row r="125" spans="1:16" s="40" customFormat="1" ht="15.75" customHeight="1" x14ac:dyDescent="0.25">
      <c r="A125" s="44" t="s">
        <v>177</v>
      </c>
      <c r="B125" s="48">
        <v>47.38</v>
      </c>
      <c r="C125" s="48">
        <f t="shared" ref="C125" si="29">(B125*102.7)/100</f>
        <v>48.659260000000003</v>
      </c>
      <c r="D125" s="130">
        <f t="shared" si="21"/>
        <v>48.422360000000005</v>
      </c>
      <c r="E125" s="48">
        <f t="shared" si="19"/>
        <v>49.531232044000006</v>
      </c>
      <c r="F125" s="48">
        <f t="shared" si="12"/>
        <v>51.339122013606008</v>
      </c>
      <c r="G125" s="48">
        <f t="shared" si="13"/>
        <v>53.147011983212003</v>
      </c>
      <c r="H125" s="48">
        <f t="shared" si="14"/>
        <v>53.860657974501962</v>
      </c>
      <c r="I125" s="246" t="s">
        <v>75</v>
      </c>
      <c r="J125" s="246"/>
      <c r="K125" s="246"/>
      <c r="L125" s="246"/>
      <c r="M125" s="247"/>
      <c r="N125" s="248"/>
      <c r="O125" s="248"/>
      <c r="P125" s="222"/>
    </row>
    <row r="126" spans="1:16" s="40" customFormat="1" ht="15.75" customHeight="1" x14ac:dyDescent="0.25">
      <c r="A126" s="44" t="s">
        <v>178</v>
      </c>
      <c r="B126" s="48">
        <v>63.17</v>
      </c>
      <c r="C126" s="48">
        <f t="shared" ref="C126" si="30">(B126*102.7)/100</f>
        <v>64.875590000000003</v>
      </c>
      <c r="D126" s="130">
        <f t="shared" ref="D126:D137" si="31">(B126*102.2)/100</f>
        <v>64.559740000000005</v>
      </c>
      <c r="E126" s="48">
        <f t="shared" si="19"/>
        <v>66.038158046000007</v>
      </c>
      <c r="F126" s="48">
        <f t="shared" si="12"/>
        <v>68.44855081467901</v>
      </c>
      <c r="G126" s="48">
        <f t="shared" si="13"/>
        <v>70.858943583357998</v>
      </c>
      <c r="H126" s="48">
        <f t="shared" si="14"/>
        <v>71.810421364484782</v>
      </c>
      <c r="I126" s="246" t="s">
        <v>76</v>
      </c>
      <c r="J126" s="246"/>
      <c r="K126" s="246"/>
      <c r="L126" s="246"/>
      <c r="M126" s="247"/>
      <c r="N126" s="248"/>
      <c r="O126" s="248"/>
      <c r="P126" s="222"/>
    </row>
    <row r="127" spans="1:16" s="40" customFormat="1" ht="15.75" customHeight="1" x14ac:dyDescent="0.25">
      <c r="A127" s="44" t="s">
        <v>179</v>
      </c>
      <c r="B127" s="48">
        <v>94.77</v>
      </c>
      <c r="C127" s="48">
        <f t="shared" ref="C127" si="32">(B127*102.7)/100</f>
        <v>97.328789999999984</v>
      </c>
      <c r="D127" s="130">
        <f t="shared" si="31"/>
        <v>96.854939999999999</v>
      </c>
      <c r="E127" s="48">
        <f t="shared" si="19"/>
        <v>99.072918126000005</v>
      </c>
      <c r="F127" s="48">
        <f t="shared" si="12"/>
        <v>102.68907963759901</v>
      </c>
      <c r="G127" s="48">
        <f t="shared" si="13"/>
        <v>106.305241149198</v>
      </c>
      <c r="H127" s="48">
        <f t="shared" si="14"/>
        <v>107.73268375355741</v>
      </c>
      <c r="I127" s="246" t="s">
        <v>77</v>
      </c>
      <c r="J127" s="246"/>
      <c r="K127" s="246"/>
      <c r="L127" s="246"/>
      <c r="M127" s="247"/>
      <c r="N127" s="248"/>
      <c r="O127" s="248"/>
      <c r="P127" s="222"/>
    </row>
    <row r="128" spans="1:16" s="40" customFormat="1" ht="15.75" customHeight="1" x14ac:dyDescent="0.25">
      <c r="A128" s="44" t="s">
        <v>180</v>
      </c>
      <c r="B128" s="48">
        <v>15.8</v>
      </c>
      <c r="C128" s="48">
        <f t="shared" ref="C128" si="33">(B128*102.7)/100</f>
        <v>16.226600000000001</v>
      </c>
      <c r="D128" s="130">
        <f t="shared" si="31"/>
        <v>16.147600000000001</v>
      </c>
      <c r="E128" s="48">
        <f t="shared" si="19"/>
        <v>16.517380040000003</v>
      </c>
      <c r="F128" s="48">
        <f t="shared" si="12"/>
        <v>17.120264411460003</v>
      </c>
      <c r="G128" s="48">
        <f t="shared" si="13"/>
        <v>17.723148782920003</v>
      </c>
      <c r="H128" s="48">
        <f t="shared" si="14"/>
        <v>17.961131194536321</v>
      </c>
      <c r="I128" s="246" t="s">
        <v>86</v>
      </c>
      <c r="J128" s="246"/>
      <c r="K128" s="246"/>
      <c r="L128" s="246"/>
      <c r="M128" s="247"/>
      <c r="N128" s="248"/>
      <c r="O128" s="248"/>
      <c r="P128" s="222"/>
    </row>
    <row r="129" spans="1:16" s="40" customFormat="1" ht="15.75" customHeight="1" x14ac:dyDescent="0.25">
      <c r="A129" s="44" t="s">
        <v>181</v>
      </c>
      <c r="B129" s="48">
        <v>23.69</v>
      </c>
      <c r="C129" s="48">
        <f t="shared" ref="C129" si="34">(B129*102.7)/100</f>
        <v>24.329630000000002</v>
      </c>
      <c r="D129" s="130">
        <f t="shared" si="31"/>
        <v>24.211180000000002</v>
      </c>
      <c r="E129" s="48">
        <f t="shared" si="19"/>
        <v>24.765616022000003</v>
      </c>
      <c r="F129" s="48">
        <f t="shared" si="12"/>
        <v>25.669561006803004</v>
      </c>
      <c r="G129" s="48">
        <f t="shared" si="13"/>
        <v>26.573505991606002</v>
      </c>
      <c r="H129" s="48">
        <f t="shared" si="14"/>
        <v>26.930328987250981</v>
      </c>
      <c r="I129" s="246" t="s">
        <v>75</v>
      </c>
      <c r="J129" s="246"/>
      <c r="K129" s="246"/>
      <c r="L129" s="246"/>
      <c r="M129" s="247"/>
      <c r="N129" s="248"/>
      <c r="O129" s="248"/>
      <c r="P129" s="222"/>
    </row>
    <row r="130" spans="1:16" s="40" customFormat="1" ht="15.75" customHeight="1" x14ac:dyDescent="0.25">
      <c r="A130" s="44" t="s">
        <v>182</v>
      </c>
      <c r="B130" s="48">
        <v>31.58</v>
      </c>
      <c r="C130" s="48">
        <f t="shared" ref="C130" si="35">(B130*102.7)/100</f>
        <v>32.432659999999998</v>
      </c>
      <c r="D130" s="130">
        <f t="shared" si="31"/>
        <v>32.274760000000001</v>
      </c>
      <c r="E130" s="48">
        <f t="shared" si="19"/>
        <v>33.013852004000007</v>
      </c>
      <c r="F130" s="48">
        <f t="shared" si="12"/>
        <v>34.218857602146009</v>
      </c>
      <c r="G130" s="48">
        <f t="shared" si="13"/>
        <v>35.423863200292004</v>
      </c>
      <c r="H130" s="48">
        <f t="shared" si="14"/>
        <v>35.89952677996564</v>
      </c>
      <c r="I130" s="246" t="s">
        <v>76</v>
      </c>
      <c r="J130" s="246"/>
      <c r="K130" s="246"/>
      <c r="L130" s="246"/>
      <c r="M130" s="247"/>
      <c r="N130" s="248"/>
      <c r="O130" s="248"/>
      <c r="P130" s="222"/>
    </row>
    <row r="131" spans="1:16" s="40" customFormat="1" ht="15.75" customHeight="1" x14ac:dyDescent="0.25">
      <c r="A131" s="44" t="s">
        <v>183</v>
      </c>
      <c r="B131" s="48">
        <v>47.39</v>
      </c>
      <c r="C131" s="48">
        <f t="shared" ref="C131" si="36">(B131*102.7)/100</f>
        <v>48.669530000000002</v>
      </c>
      <c r="D131" s="130">
        <f t="shared" si="31"/>
        <v>48.432580000000002</v>
      </c>
      <c r="E131" s="48">
        <f t="shared" si="19"/>
        <v>49.541686082000005</v>
      </c>
      <c r="F131" s="48">
        <f t="shared" si="12"/>
        <v>51.349957623993006</v>
      </c>
      <c r="G131" s="48">
        <f t="shared" si="13"/>
        <v>53.158229165986</v>
      </c>
      <c r="H131" s="48">
        <f t="shared" si="14"/>
        <v>53.87202577905547</v>
      </c>
      <c r="I131" s="246" t="s">
        <v>77</v>
      </c>
      <c r="J131" s="246"/>
      <c r="K131" s="246"/>
      <c r="L131" s="246"/>
      <c r="M131" s="247"/>
      <c r="N131" s="248"/>
      <c r="O131" s="248"/>
      <c r="P131" s="222"/>
    </row>
    <row r="132" spans="1:16" s="40" customFormat="1" ht="15.75" customHeight="1" x14ac:dyDescent="0.25">
      <c r="A132" s="45">
        <v>35220461</v>
      </c>
      <c r="B132" s="48">
        <v>26.31</v>
      </c>
      <c r="C132" s="48">
        <f t="shared" ref="C132" si="37">(B132*102.7)/100</f>
        <v>27.02037</v>
      </c>
      <c r="D132" s="130">
        <f t="shared" si="31"/>
        <v>26.888819999999999</v>
      </c>
      <c r="E132" s="48">
        <f t="shared" si="19"/>
        <v>27.504573978</v>
      </c>
      <c r="F132" s="48">
        <f t="shared" si="12"/>
        <v>28.508490928196998</v>
      </c>
      <c r="G132" s="48">
        <f t="shared" si="13"/>
        <v>29.512407878393997</v>
      </c>
      <c r="H132" s="48">
        <f t="shared" si="14"/>
        <v>29.908693780269026</v>
      </c>
      <c r="I132" s="246" t="s">
        <v>66</v>
      </c>
      <c r="J132" s="246"/>
      <c r="K132" s="246"/>
      <c r="L132" s="246"/>
      <c r="M132" s="247"/>
      <c r="N132" s="248"/>
      <c r="O132" s="248"/>
      <c r="P132" s="222"/>
    </row>
    <row r="133" spans="1:16" s="40" customFormat="1" ht="15.75" customHeight="1" x14ac:dyDescent="0.25">
      <c r="A133" s="45">
        <v>35220462</v>
      </c>
      <c r="B133" s="48">
        <v>52.65</v>
      </c>
      <c r="C133" s="48">
        <f t="shared" ref="C133" si="38">(B133*102.7)/100</f>
        <v>54.071549999999995</v>
      </c>
      <c r="D133" s="130">
        <f t="shared" si="31"/>
        <v>53.808300000000003</v>
      </c>
      <c r="E133" s="48">
        <f t="shared" si="19"/>
        <v>55.040510070000011</v>
      </c>
      <c r="F133" s="48">
        <f t="shared" si="12"/>
        <v>57.049488687555012</v>
      </c>
      <c r="G133" s="48">
        <f t="shared" si="13"/>
        <v>59.058467305110007</v>
      </c>
      <c r="H133" s="48">
        <f t="shared" si="14"/>
        <v>59.851490974198576</v>
      </c>
      <c r="I133" s="246" t="s">
        <v>67</v>
      </c>
      <c r="J133" s="246"/>
      <c r="K133" s="246"/>
      <c r="L133" s="246"/>
      <c r="M133" s="247"/>
      <c r="N133" s="248"/>
      <c r="O133" s="248"/>
      <c r="P133" s="222"/>
    </row>
    <row r="134" spans="1:16" s="40" customFormat="1" ht="15.75" customHeight="1" x14ac:dyDescent="0.25">
      <c r="A134" s="45">
        <v>35220463</v>
      </c>
      <c r="B134" s="48">
        <v>78.95</v>
      </c>
      <c r="C134" s="48">
        <f t="shared" ref="C134" si="39">(B134*102.7)/100</f>
        <v>81.08165000000001</v>
      </c>
      <c r="D134" s="130">
        <f t="shared" si="31"/>
        <v>80.686900000000009</v>
      </c>
      <c r="E134" s="48">
        <f t="shared" si="19"/>
        <v>82.534630010000015</v>
      </c>
      <c r="F134" s="48">
        <f t="shared" si="12"/>
        <v>85.547144005365013</v>
      </c>
      <c r="G134" s="48">
        <f t="shared" si="13"/>
        <v>88.55965800073001</v>
      </c>
      <c r="H134" s="48">
        <f t="shared" si="14"/>
        <v>89.748816949914115</v>
      </c>
      <c r="I134" s="246" t="s">
        <v>68</v>
      </c>
      <c r="J134" s="246"/>
      <c r="K134" s="246"/>
      <c r="L134" s="246"/>
      <c r="M134" s="247"/>
      <c r="N134" s="248"/>
      <c r="O134" s="248"/>
      <c r="P134" s="222"/>
    </row>
    <row r="135" spans="1:16" s="40" customFormat="1" ht="15.75" customHeight="1" x14ac:dyDescent="0.25">
      <c r="A135" s="45">
        <v>35220464</v>
      </c>
      <c r="B135" s="48">
        <v>118.45</v>
      </c>
      <c r="C135" s="48">
        <f t="shared" ref="C135" si="40">(B135*102.7)/100</f>
        <v>121.64815</v>
      </c>
      <c r="D135" s="130">
        <f t="shared" si="31"/>
        <v>121.05590000000001</v>
      </c>
      <c r="E135" s="48">
        <f t="shared" si="19"/>
        <v>123.82808011000002</v>
      </c>
      <c r="F135" s="48">
        <f t="shared" ref="F135:F167" si="41">E135*1.0365</f>
        <v>128.34780503401501</v>
      </c>
      <c r="G135" s="48">
        <f t="shared" ref="G135:G167" si="42">(E135*1.073)</f>
        <v>132.86752995803002</v>
      </c>
      <c r="H135" s="48">
        <f t="shared" ref="H135:H137" si="43">(E135*1.022)*1.064</f>
        <v>134.65164493625491</v>
      </c>
      <c r="I135" s="246" t="s">
        <v>69</v>
      </c>
      <c r="J135" s="246"/>
      <c r="K135" s="246"/>
      <c r="L135" s="246"/>
      <c r="M135" s="247"/>
      <c r="N135" s="248"/>
      <c r="O135" s="248"/>
      <c r="P135" s="222"/>
    </row>
    <row r="136" spans="1:16" s="40" customFormat="1" ht="15.75" customHeight="1" x14ac:dyDescent="0.25">
      <c r="A136" s="45">
        <v>35220465</v>
      </c>
      <c r="B136" s="48">
        <v>157.88999999999999</v>
      </c>
      <c r="C136" s="48">
        <f t="shared" ref="C136" si="44">(B136*102.7)/100</f>
        <v>162.15303</v>
      </c>
      <c r="D136" s="130">
        <f t="shared" si="31"/>
        <v>161.36357999999998</v>
      </c>
      <c r="E136" s="48">
        <f t="shared" si="19"/>
        <v>165.05880598200002</v>
      </c>
      <c r="F136" s="48">
        <f t="shared" si="41"/>
        <v>171.08345240034302</v>
      </c>
      <c r="G136" s="48">
        <f t="shared" si="42"/>
        <v>177.10809881868602</v>
      </c>
      <c r="H136" s="48">
        <f t="shared" si="43"/>
        <v>179.48626609527471</v>
      </c>
      <c r="I136" s="246" t="s">
        <v>70</v>
      </c>
      <c r="J136" s="246"/>
      <c r="K136" s="246"/>
      <c r="L136" s="246"/>
      <c r="M136" s="247"/>
      <c r="N136" s="248"/>
      <c r="O136" s="248"/>
      <c r="P136" s="222"/>
    </row>
    <row r="137" spans="1:16" s="40" customFormat="1" ht="15.75" customHeight="1" x14ac:dyDescent="0.25">
      <c r="A137" s="45">
        <v>35220466</v>
      </c>
      <c r="B137" s="48">
        <v>236.84</v>
      </c>
      <c r="C137" s="48">
        <f t="shared" ref="C137:C139" si="45">(B137*102.7)/100</f>
        <v>243.23468</v>
      </c>
      <c r="D137" s="130">
        <f t="shared" si="31"/>
        <v>242.05048000000002</v>
      </c>
      <c r="E137" s="48">
        <f t="shared" si="19"/>
        <v>247.59343599200005</v>
      </c>
      <c r="F137" s="48">
        <f t="shared" si="41"/>
        <v>256.63059640570805</v>
      </c>
      <c r="G137" s="48">
        <f t="shared" si="42"/>
        <v>265.66775681941607</v>
      </c>
      <c r="H137" s="48">
        <f t="shared" si="43"/>
        <v>269.23508304518884</v>
      </c>
      <c r="I137" s="255" t="s">
        <v>71</v>
      </c>
      <c r="J137" s="255"/>
      <c r="K137" s="255"/>
      <c r="L137" s="255"/>
      <c r="M137" s="255"/>
      <c r="N137" s="254"/>
      <c r="O137" s="254"/>
      <c r="P137" s="206"/>
    </row>
    <row r="138" spans="1:16" s="37" customFormat="1" ht="30" customHeight="1" x14ac:dyDescent="0.3">
      <c r="A138" s="259" t="s">
        <v>325</v>
      </c>
      <c r="B138" s="260"/>
      <c r="C138" s="260"/>
      <c r="D138" s="260"/>
      <c r="E138" s="260"/>
      <c r="F138" s="260"/>
      <c r="G138" s="260"/>
      <c r="H138" s="260"/>
      <c r="I138" s="260"/>
      <c r="J138" s="260"/>
      <c r="K138" s="260"/>
      <c r="L138" s="260"/>
      <c r="M138" s="260"/>
      <c r="N138" s="260"/>
      <c r="O138" s="260"/>
      <c r="P138" s="260"/>
    </row>
    <row r="139" spans="1:16" s="40" customFormat="1" ht="15.75" customHeight="1" x14ac:dyDescent="0.25">
      <c r="A139" s="44" t="s">
        <v>184</v>
      </c>
      <c r="B139" s="48">
        <v>11.33</v>
      </c>
      <c r="C139" s="48">
        <f t="shared" si="45"/>
        <v>11.635910000000001</v>
      </c>
      <c r="D139" s="130">
        <f t="shared" ref="D139" si="46">(B139*102.2)/100</f>
        <v>11.57926</v>
      </c>
      <c r="E139" s="48">
        <f t="shared" ref="E139:E162" si="47">(D139*102.29)/100</f>
        <v>11.844425054</v>
      </c>
      <c r="F139" s="48">
        <f t="shared" si="41"/>
        <v>12.276746568470999</v>
      </c>
      <c r="G139" s="48">
        <f t="shared" si="42"/>
        <v>12.709068082942</v>
      </c>
      <c r="H139" s="48">
        <f t="shared" ref="H139:H167" si="48">(E139*1.022)*1.064</f>
        <v>12.879722559120035</v>
      </c>
      <c r="I139" s="264" t="s">
        <v>87</v>
      </c>
      <c r="J139" s="264"/>
      <c r="K139" s="264"/>
      <c r="L139" s="264"/>
      <c r="M139" s="264"/>
      <c r="N139" s="257"/>
      <c r="O139" s="257"/>
      <c r="P139" s="258"/>
    </row>
    <row r="140" spans="1:16" s="40" customFormat="1" ht="15.75" customHeight="1" x14ac:dyDescent="0.25">
      <c r="A140" s="44" t="s">
        <v>185</v>
      </c>
      <c r="B140" s="48">
        <v>22.68</v>
      </c>
      <c r="C140" s="48">
        <f t="shared" ref="C140" si="49">(B140*102.7)/100</f>
        <v>23.292359999999999</v>
      </c>
      <c r="D140" s="130">
        <f t="shared" ref="D140:D148" si="50">(B140*102.2)/100</f>
        <v>23.178960000000004</v>
      </c>
      <c r="E140" s="48">
        <f t="shared" si="47"/>
        <v>23.709758184000005</v>
      </c>
      <c r="F140" s="48">
        <f t="shared" si="41"/>
        <v>24.575164357716005</v>
      </c>
      <c r="G140" s="48">
        <f t="shared" si="42"/>
        <v>25.440570531432005</v>
      </c>
      <c r="H140" s="48">
        <f t="shared" si="48"/>
        <v>25.782180727347079</v>
      </c>
      <c r="I140" s="246" t="s">
        <v>88</v>
      </c>
      <c r="J140" s="246"/>
      <c r="K140" s="246"/>
      <c r="L140" s="246"/>
      <c r="M140" s="247"/>
      <c r="N140" s="248"/>
      <c r="O140" s="248"/>
      <c r="P140" s="222"/>
    </row>
    <row r="141" spans="1:16" s="40" customFormat="1" ht="15.75" customHeight="1" x14ac:dyDescent="0.25">
      <c r="A141" s="44" t="s">
        <v>186</v>
      </c>
      <c r="B141" s="48">
        <v>45.3</v>
      </c>
      <c r="C141" s="48">
        <f t="shared" ref="C141" si="51">(B141*102.7)/100</f>
        <v>46.523099999999992</v>
      </c>
      <c r="D141" s="130">
        <f t="shared" si="50"/>
        <v>46.296599999999998</v>
      </c>
      <c r="E141" s="48">
        <f t="shared" si="47"/>
        <v>47.356792139999996</v>
      </c>
      <c r="F141" s="48">
        <f t="shared" si="41"/>
        <v>49.085315053109994</v>
      </c>
      <c r="G141" s="48">
        <f t="shared" si="42"/>
        <v>50.813837966219992</v>
      </c>
      <c r="H141" s="48">
        <f t="shared" si="48"/>
        <v>51.496154627373123</v>
      </c>
      <c r="I141" s="246" t="s">
        <v>73</v>
      </c>
      <c r="J141" s="246"/>
      <c r="K141" s="246"/>
      <c r="L141" s="246"/>
      <c r="M141" s="247"/>
      <c r="N141" s="248"/>
      <c r="O141" s="248"/>
      <c r="P141" s="222"/>
    </row>
    <row r="142" spans="1:16" s="40" customFormat="1" ht="15.75" customHeight="1" x14ac:dyDescent="0.25">
      <c r="A142" s="44" t="s">
        <v>187</v>
      </c>
      <c r="B142" s="48">
        <v>67.95</v>
      </c>
      <c r="C142" s="48">
        <f t="shared" ref="C142" si="52">(B142*102.7)/100</f>
        <v>69.784649999999999</v>
      </c>
      <c r="D142" s="130">
        <f t="shared" si="50"/>
        <v>69.444900000000004</v>
      </c>
      <c r="E142" s="48">
        <f t="shared" si="47"/>
        <v>71.035188210000001</v>
      </c>
      <c r="F142" s="48">
        <f t="shared" si="41"/>
        <v>73.627972579664998</v>
      </c>
      <c r="G142" s="48">
        <f t="shared" si="42"/>
        <v>76.220756949329996</v>
      </c>
      <c r="H142" s="48">
        <f t="shared" si="48"/>
        <v>77.244231941059695</v>
      </c>
      <c r="I142" s="246" t="s">
        <v>74</v>
      </c>
      <c r="J142" s="246"/>
      <c r="K142" s="246"/>
      <c r="L142" s="246"/>
      <c r="M142" s="247"/>
      <c r="N142" s="248"/>
      <c r="O142" s="248"/>
      <c r="P142" s="222"/>
    </row>
    <row r="143" spans="1:16" s="40" customFormat="1" ht="15.75" customHeight="1" x14ac:dyDescent="0.25">
      <c r="A143" s="44" t="s">
        <v>188</v>
      </c>
      <c r="B143" s="48">
        <v>101.96</v>
      </c>
      <c r="C143" s="48">
        <f t="shared" ref="C143" si="53">(B143*102.7)/100</f>
        <v>104.71292</v>
      </c>
      <c r="D143" s="130">
        <f t="shared" si="50"/>
        <v>104.20312</v>
      </c>
      <c r="E143" s="48">
        <f t="shared" si="47"/>
        <v>106.58937144800001</v>
      </c>
      <c r="F143" s="48">
        <f t="shared" si="41"/>
        <v>110.479883505852</v>
      </c>
      <c r="G143" s="48">
        <f t="shared" si="42"/>
        <v>114.37039556370401</v>
      </c>
      <c r="H143" s="48">
        <f t="shared" si="48"/>
        <v>115.9061352275268</v>
      </c>
      <c r="I143" s="246" t="s">
        <v>75</v>
      </c>
      <c r="J143" s="246"/>
      <c r="K143" s="246"/>
      <c r="L143" s="246"/>
      <c r="M143" s="247"/>
      <c r="N143" s="248"/>
      <c r="O143" s="248"/>
      <c r="P143" s="222"/>
    </row>
    <row r="144" spans="1:16" s="40" customFormat="1" ht="15.75" customHeight="1" x14ac:dyDescent="0.25">
      <c r="A144" s="44" t="s">
        <v>189</v>
      </c>
      <c r="B144" s="48">
        <v>135.93</v>
      </c>
      <c r="C144" s="48">
        <f t="shared" ref="C144" si="54">(B144*102.7)/100</f>
        <v>139.60011</v>
      </c>
      <c r="D144" s="130">
        <f t="shared" si="50"/>
        <v>138.92045999999999</v>
      </c>
      <c r="E144" s="48">
        <f t="shared" si="47"/>
        <v>142.10173853399999</v>
      </c>
      <c r="F144" s="48">
        <f t="shared" si="41"/>
        <v>147.28845199049098</v>
      </c>
      <c r="G144" s="48">
        <f t="shared" si="42"/>
        <v>152.47516544698198</v>
      </c>
      <c r="H144" s="48">
        <f t="shared" si="48"/>
        <v>154.52256729577988</v>
      </c>
      <c r="I144" s="246" t="s">
        <v>76</v>
      </c>
      <c r="J144" s="246"/>
      <c r="K144" s="246"/>
      <c r="L144" s="246"/>
      <c r="M144" s="247"/>
      <c r="N144" s="248"/>
      <c r="O144" s="248"/>
      <c r="P144" s="222"/>
    </row>
    <row r="145" spans="1:16" s="40" customFormat="1" ht="15.75" customHeight="1" x14ac:dyDescent="0.25">
      <c r="A145" s="44" t="s">
        <v>190</v>
      </c>
      <c r="B145" s="48">
        <v>203.9</v>
      </c>
      <c r="C145" s="48">
        <f t="shared" ref="C145" si="55">(B145*102.7)/100</f>
        <v>209.40530000000001</v>
      </c>
      <c r="D145" s="130">
        <f t="shared" si="50"/>
        <v>208.38580000000002</v>
      </c>
      <c r="E145" s="48">
        <f t="shared" si="47"/>
        <v>213.15783482000003</v>
      </c>
      <c r="F145" s="48">
        <f t="shared" si="41"/>
        <v>220.93809579093002</v>
      </c>
      <c r="G145" s="48">
        <f t="shared" si="42"/>
        <v>228.71835676186004</v>
      </c>
      <c r="H145" s="48">
        <f t="shared" si="48"/>
        <v>231.7895348459466</v>
      </c>
      <c r="I145" s="246" t="s">
        <v>77</v>
      </c>
      <c r="J145" s="246"/>
      <c r="K145" s="246"/>
      <c r="L145" s="246"/>
      <c r="M145" s="247"/>
      <c r="N145" s="248"/>
      <c r="O145" s="248"/>
      <c r="P145" s="222"/>
    </row>
    <row r="146" spans="1:16" s="40" customFormat="1" ht="15.75" customHeight="1" x14ac:dyDescent="0.25">
      <c r="A146" s="44" t="s">
        <v>191</v>
      </c>
      <c r="B146" s="48">
        <v>271.8</v>
      </c>
      <c r="C146" s="48">
        <f t="shared" ref="C146" si="56">(B146*102.7)/100</f>
        <v>279.1386</v>
      </c>
      <c r="D146" s="130">
        <f t="shared" si="50"/>
        <v>277.77960000000002</v>
      </c>
      <c r="E146" s="48">
        <f t="shared" si="47"/>
        <v>284.14075284</v>
      </c>
      <c r="F146" s="48">
        <f t="shared" si="41"/>
        <v>294.51189031865999</v>
      </c>
      <c r="G146" s="48">
        <f t="shared" si="42"/>
        <v>304.88302779731998</v>
      </c>
      <c r="H146" s="48">
        <f t="shared" si="48"/>
        <v>308.97692776423878</v>
      </c>
      <c r="I146" s="246" t="s">
        <v>85</v>
      </c>
      <c r="J146" s="246"/>
      <c r="K146" s="246"/>
      <c r="L146" s="246"/>
      <c r="M146" s="247"/>
      <c r="N146" s="248"/>
      <c r="O146" s="248"/>
      <c r="P146" s="222"/>
    </row>
    <row r="147" spans="1:16" s="40" customFormat="1" ht="15.75" customHeight="1" x14ac:dyDescent="0.25">
      <c r="A147" s="44" t="s">
        <v>192</v>
      </c>
      <c r="B147" s="48">
        <v>18.13</v>
      </c>
      <c r="C147" s="48">
        <f t="shared" ref="C147" si="57">(B147*102.7)/100</f>
        <v>18.619510000000002</v>
      </c>
      <c r="D147" s="130">
        <f t="shared" si="50"/>
        <v>18.528859999999998</v>
      </c>
      <c r="E147" s="48">
        <f t="shared" si="47"/>
        <v>18.953170893999999</v>
      </c>
      <c r="F147" s="48">
        <f t="shared" si="41"/>
        <v>19.644961631630999</v>
      </c>
      <c r="G147" s="48">
        <f t="shared" si="42"/>
        <v>20.336752369261998</v>
      </c>
      <c r="H147" s="48">
        <f t="shared" si="48"/>
        <v>20.60982965550275</v>
      </c>
      <c r="I147" s="246" t="s">
        <v>78</v>
      </c>
      <c r="J147" s="246"/>
      <c r="K147" s="246"/>
      <c r="L147" s="246"/>
      <c r="M147" s="247"/>
      <c r="N147" s="248"/>
      <c r="O147" s="248"/>
      <c r="P147" s="222"/>
    </row>
    <row r="148" spans="1:16" s="40" customFormat="1" ht="15.75" customHeight="1" x14ac:dyDescent="0.25">
      <c r="A148" s="44" t="s">
        <v>193</v>
      </c>
      <c r="B148" s="48">
        <v>27.17</v>
      </c>
      <c r="C148" s="48">
        <f t="shared" ref="C148" si="58">(B148*102.7)/100</f>
        <v>27.903590000000005</v>
      </c>
      <c r="D148" s="130">
        <f t="shared" si="50"/>
        <v>27.767740000000003</v>
      </c>
      <c r="E148" s="48">
        <f t="shared" si="47"/>
        <v>28.403621246000007</v>
      </c>
      <c r="F148" s="48">
        <f t="shared" si="41"/>
        <v>29.440353421479006</v>
      </c>
      <c r="G148" s="48">
        <f t="shared" si="42"/>
        <v>30.477085596958005</v>
      </c>
      <c r="H148" s="48">
        <f t="shared" si="48"/>
        <v>30.886324971870376</v>
      </c>
      <c r="I148" s="246" t="s">
        <v>74</v>
      </c>
      <c r="J148" s="246"/>
      <c r="K148" s="246"/>
      <c r="L148" s="246"/>
      <c r="M148" s="247"/>
      <c r="N148" s="248"/>
      <c r="O148" s="248"/>
      <c r="P148" s="222"/>
    </row>
    <row r="149" spans="1:16" s="40" customFormat="1" ht="15.75" customHeight="1" x14ac:dyDescent="0.25">
      <c r="A149" s="44" t="s">
        <v>194</v>
      </c>
      <c r="B149" s="48">
        <v>40.76</v>
      </c>
      <c r="C149" s="48">
        <f t="shared" ref="C149" si="59">(B149*102.7)/100</f>
        <v>41.860519999999994</v>
      </c>
      <c r="D149" s="130">
        <f t="shared" ref="D149:D162" si="60">(B149*102.2)/100</f>
        <v>41.656719999999993</v>
      </c>
      <c r="E149" s="48">
        <f t="shared" si="47"/>
        <v>42.610658887999996</v>
      </c>
      <c r="F149" s="48">
        <f t="shared" si="41"/>
        <v>44.165947937411993</v>
      </c>
      <c r="G149" s="48">
        <f t="shared" si="42"/>
        <v>45.721236986823996</v>
      </c>
      <c r="H149" s="48">
        <f t="shared" si="48"/>
        <v>46.335171360082306</v>
      </c>
      <c r="I149" s="246" t="s">
        <v>75</v>
      </c>
      <c r="J149" s="246"/>
      <c r="K149" s="246"/>
      <c r="L149" s="246"/>
      <c r="M149" s="247"/>
      <c r="N149" s="248"/>
      <c r="O149" s="248"/>
      <c r="P149" s="222"/>
    </row>
    <row r="150" spans="1:16" s="40" customFormat="1" ht="15.75" customHeight="1" x14ac:dyDescent="0.25">
      <c r="A150" s="44" t="s">
        <v>195</v>
      </c>
      <c r="B150" s="48">
        <v>54.36</v>
      </c>
      <c r="C150" s="48">
        <f t="shared" ref="C150" si="61">(B150*102.7)/100</f>
        <v>55.827719999999999</v>
      </c>
      <c r="D150" s="130">
        <f t="shared" si="60"/>
        <v>55.555919999999993</v>
      </c>
      <c r="E150" s="48">
        <f t="shared" si="47"/>
        <v>56.828150567999998</v>
      </c>
      <c r="F150" s="48">
        <f t="shared" si="41"/>
        <v>58.902378063731994</v>
      </c>
      <c r="G150" s="48">
        <f t="shared" si="42"/>
        <v>60.976605559463998</v>
      </c>
      <c r="H150" s="48">
        <f t="shared" si="48"/>
        <v>61.795385552847748</v>
      </c>
      <c r="I150" s="246" t="s">
        <v>76</v>
      </c>
      <c r="J150" s="246"/>
      <c r="K150" s="246"/>
      <c r="L150" s="246"/>
      <c r="M150" s="247"/>
      <c r="N150" s="248"/>
      <c r="O150" s="248"/>
      <c r="P150" s="222"/>
    </row>
    <row r="151" spans="1:16" s="40" customFormat="1" ht="15.75" customHeight="1" x14ac:dyDescent="0.25">
      <c r="A151" s="44" t="s">
        <v>196</v>
      </c>
      <c r="B151" s="48">
        <v>81.56</v>
      </c>
      <c r="C151" s="48">
        <f t="shared" ref="C151" si="62">(B151*102.7)/100</f>
        <v>83.76212000000001</v>
      </c>
      <c r="D151" s="130">
        <f t="shared" si="60"/>
        <v>83.354320000000001</v>
      </c>
      <c r="E151" s="48">
        <f t="shared" si="47"/>
        <v>85.263133928000002</v>
      </c>
      <c r="F151" s="48">
        <f t="shared" si="41"/>
        <v>88.375238316372005</v>
      </c>
      <c r="G151" s="48">
        <f t="shared" si="42"/>
        <v>91.487342704743995</v>
      </c>
      <c r="H151" s="48">
        <f t="shared" si="48"/>
        <v>92.715813938378645</v>
      </c>
      <c r="I151" s="246" t="s">
        <v>102</v>
      </c>
      <c r="J151" s="246"/>
      <c r="K151" s="246"/>
      <c r="L151" s="246"/>
      <c r="M151" s="247"/>
      <c r="N151" s="248"/>
      <c r="O151" s="248"/>
      <c r="P151" s="222"/>
    </row>
    <row r="152" spans="1:16" s="40" customFormat="1" ht="15.75" customHeight="1" x14ac:dyDescent="0.25">
      <c r="A152" s="44" t="s">
        <v>197</v>
      </c>
      <c r="B152" s="48">
        <v>9.09</v>
      </c>
      <c r="C152" s="48">
        <f t="shared" ref="C152" si="63">(B152*102.7)/100</f>
        <v>9.3354300000000006</v>
      </c>
      <c r="D152" s="130">
        <f t="shared" si="60"/>
        <v>9.2899799999999999</v>
      </c>
      <c r="E152" s="48">
        <f t="shared" si="47"/>
        <v>9.5027205420000005</v>
      </c>
      <c r="F152" s="48">
        <f t="shared" si="41"/>
        <v>9.8495698417829995</v>
      </c>
      <c r="G152" s="48">
        <f t="shared" si="42"/>
        <v>10.196419141566</v>
      </c>
      <c r="H152" s="48">
        <f t="shared" si="48"/>
        <v>10.333334339135137</v>
      </c>
      <c r="I152" s="246" t="s">
        <v>89</v>
      </c>
      <c r="J152" s="246"/>
      <c r="K152" s="246"/>
      <c r="L152" s="246"/>
      <c r="M152" s="247"/>
      <c r="N152" s="248"/>
      <c r="O152" s="248"/>
      <c r="P152" s="222"/>
    </row>
    <row r="153" spans="1:16" s="40" customFormat="1" ht="15.75" customHeight="1" x14ac:dyDescent="0.25">
      <c r="A153" s="44" t="s">
        <v>198</v>
      </c>
      <c r="B153" s="48">
        <v>13.59</v>
      </c>
      <c r="C153" s="48">
        <f t="shared" ref="C153" si="64">(B153*102.7)/100</f>
        <v>13.95693</v>
      </c>
      <c r="D153" s="130">
        <f t="shared" si="60"/>
        <v>13.888979999999998</v>
      </c>
      <c r="E153" s="48">
        <f t="shared" si="47"/>
        <v>14.207037642</v>
      </c>
      <c r="F153" s="48">
        <f t="shared" si="41"/>
        <v>14.725594515932999</v>
      </c>
      <c r="G153" s="48">
        <f t="shared" si="42"/>
        <v>15.244151389865999</v>
      </c>
      <c r="H153" s="48">
        <f t="shared" si="48"/>
        <v>15.448846388211937</v>
      </c>
      <c r="I153" s="246" t="s">
        <v>74</v>
      </c>
      <c r="J153" s="246"/>
      <c r="K153" s="246"/>
      <c r="L153" s="246"/>
      <c r="M153" s="247"/>
      <c r="N153" s="248"/>
      <c r="O153" s="248"/>
      <c r="P153" s="222"/>
    </row>
    <row r="154" spans="1:16" s="40" customFormat="1" ht="15.75" customHeight="1" x14ac:dyDescent="0.25">
      <c r="A154" s="44" t="s">
        <v>199</v>
      </c>
      <c r="B154" s="48">
        <v>20.399999999999999</v>
      </c>
      <c r="C154" s="48">
        <f t="shared" ref="C154" si="65">(B154*102.7)/100</f>
        <v>20.950800000000001</v>
      </c>
      <c r="D154" s="130">
        <f t="shared" si="60"/>
        <v>20.848800000000001</v>
      </c>
      <c r="E154" s="48">
        <f t="shared" si="47"/>
        <v>21.326237520000003</v>
      </c>
      <c r="F154" s="48">
        <f t="shared" si="41"/>
        <v>22.104645189480003</v>
      </c>
      <c r="G154" s="48">
        <f t="shared" si="42"/>
        <v>22.883052858960003</v>
      </c>
      <c r="H154" s="48">
        <f t="shared" si="48"/>
        <v>23.190321289148162</v>
      </c>
      <c r="I154" s="246" t="s">
        <v>75</v>
      </c>
      <c r="J154" s="246"/>
      <c r="K154" s="246"/>
      <c r="L154" s="246"/>
      <c r="M154" s="247"/>
      <c r="N154" s="248"/>
      <c r="O154" s="248"/>
      <c r="P154" s="222"/>
    </row>
    <row r="155" spans="1:16" s="40" customFormat="1" ht="15.75" customHeight="1" x14ac:dyDescent="0.25">
      <c r="A155" s="44" t="s">
        <v>200</v>
      </c>
      <c r="B155" s="48">
        <v>27.18</v>
      </c>
      <c r="C155" s="48">
        <f t="shared" ref="C155" si="66">(B155*102.7)/100</f>
        <v>27.91386</v>
      </c>
      <c r="D155" s="130">
        <f t="shared" si="60"/>
        <v>27.777959999999997</v>
      </c>
      <c r="E155" s="48">
        <f t="shared" si="47"/>
        <v>28.414075283999999</v>
      </c>
      <c r="F155" s="48">
        <f t="shared" si="41"/>
        <v>29.451189031865997</v>
      </c>
      <c r="G155" s="48">
        <f t="shared" si="42"/>
        <v>30.488302779731999</v>
      </c>
      <c r="H155" s="48">
        <f t="shared" si="48"/>
        <v>30.897692776423874</v>
      </c>
      <c r="I155" s="246" t="s">
        <v>76</v>
      </c>
      <c r="J155" s="246"/>
      <c r="K155" s="246"/>
      <c r="L155" s="246"/>
      <c r="M155" s="247"/>
      <c r="N155" s="248"/>
      <c r="O155" s="248"/>
      <c r="P155" s="222"/>
    </row>
    <row r="156" spans="1:16" s="40" customFormat="1" ht="15.75" customHeight="1" x14ac:dyDescent="0.25">
      <c r="A156" s="44" t="s">
        <v>201</v>
      </c>
      <c r="B156" s="48">
        <v>40.79</v>
      </c>
      <c r="C156" s="48">
        <f t="shared" ref="C156" si="67">(B156*102.7)/100</f>
        <v>41.891329999999996</v>
      </c>
      <c r="D156" s="130">
        <f t="shared" si="60"/>
        <v>41.687380000000005</v>
      </c>
      <c r="E156" s="48">
        <f t="shared" si="47"/>
        <v>42.642021002000007</v>
      </c>
      <c r="F156" s="48">
        <f t="shared" si="41"/>
        <v>44.198454768573008</v>
      </c>
      <c r="G156" s="48">
        <f t="shared" si="42"/>
        <v>45.754888535146009</v>
      </c>
      <c r="H156" s="48">
        <f t="shared" si="48"/>
        <v>46.369274773742831</v>
      </c>
      <c r="I156" s="246" t="s">
        <v>77</v>
      </c>
      <c r="J156" s="246"/>
      <c r="K156" s="246"/>
      <c r="L156" s="246"/>
      <c r="M156" s="247"/>
      <c r="N156" s="248"/>
      <c r="O156" s="248"/>
      <c r="P156" s="222"/>
    </row>
    <row r="157" spans="1:16" s="40" customFormat="1" ht="15.75" customHeight="1" x14ac:dyDescent="0.25">
      <c r="A157" s="45">
        <v>35220561</v>
      </c>
      <c r="B157" s="48">
        <v>22.68</v>
      </c>
      <c r="C157" s="48">
        <f t="shared" ref="C157" si="68">(B157*102.7)/100</f>
        <v>23.292359999999999</v>
      </c>
      <c r="D157" s="130">
        <f t="shared" si="60"/>
        <v>23.178960000000004</v>
      </c>
      <c r="E157" s="48">
        <f t="shared" si="47"/>
        <v>23.709758184000005</v>
      </c>
      <c r="F157" s="48">
        <f t="shared" si="41"/>
        <v>24.575164357716005</v>
      </c>
      <c r="G157" s="48">
        <f t="shared" si="42"/>
        <v>25.440570531432005</v>
      </c>
      <c r="H157" s="48">
        <f t="shared" si="48"/>
        <v>25.782180727347079</v>
      </c>
      <c r="I157" s="246" t="s">
        <v>66</v>
      </c>
      <c r="J157" s="246"/>
      <c r="K157" s="246"/>
      <c r="L157" s="246"/>
      <c r="M157" s="247"/>
      <c r="N157" s="248"/>
      <c r="O157" s="248"/>
      <c r="P157" s="222"/>
    </row>
    <row r="158" spans="1:16" s="40" customFormat="1" ht="15.75" customHeight="1" x14ac:dyDescent="0.25">
      <c r="A158" s="45">
        <v>35220562</v>
      </c>
      <c r="B158" s="48">
        <v>45.3</v>
      </c>
      <c r="C158" s="48">
        <f t="shared" ref="C158" si="69">(B158*102.7)/100</f>
        <v>46.523099999999992</v>
      </c>
      <c r="D158" s="130">
        <f t="shared" si="60"/>
        <v>46.296599999999998</v>
      </c>
      <c r="E158" s="48">
        <f t="shared" si="47"/>
        <v>47.356792139999996</v>
      </c>
      <c r="F158" s="48">
        <f t="shared" si="41"/>
        <v>49.085315053109994</v>
      </c>
      <c r="G158" s="48">
        <f t="shared" si="42"/>
        <v>50.813837966219992</v>
      </c>
      <c r="H158" s="48">
        <f t="shared" si="48"/>
        <v>51.496154627373123</v>
      </c>
      <c r="I158" s="246" t="s">
        <v>67</v>
      </c>
      <c r="J158" s="246"/>
      <c r="K158" s="246"/>
      <c r="L158" s="246"/>
      <c r="M158" s="247"/>
      <c r="N158" s="248"/>
      <c r="O158" s="248"/>
      <c r="P158" s="222"/>
    </row>
    <row r="159" spans="1:16" s="40" customFormat="1" ht="15.75" customHeight="1" x14ac:dyDescent="0.25">
      <c r="A159" s="45">
        <v>35220563</v>
      </c>
      <c r="B159" s="48">
        <v>67.95</v>
      </c>
      <c r="C159" s="48">
        <f t="shared" ref="C159" si="70">(B159*102.7)/100</f>
        <v>69.784649999999999</v>
      </c>
      <c r="D159" s="130">
        <f t="shared" si="60"/>
        <v>69.444900000000004</v>
      </c>
      <c r="E159" s="48">
        <f t="shared" si="47"/>
        <v>71.035188210000001</v>
      </c>
      <c r="F159" s="48">
        <f t="shared" si="41"/>
        <v>73.627972579664998</v>
      </c>
      <c r="G159" s="48">
        <f t="shared" si="42"/>
        <v>76.220756949329996</v>
      </c>
      <c r="H159" s="48">
        <f t="shared" si="48"/>
        <v>77.244231941059695</v>
      </c>
      <c r="I159" s="246" t="s">
        <v>68</v>
      </c>
      <c r="J159" s="246"/>
      <c r="K159" s="246"/>
      <c r="L159" s="246"/>
      <c r="M159" s="247"/>
      <c r="N159" s="248"/>
      <c r="O159" s="248"/>
      <c r="P159" s="222"/>
    </row>
    <row r="160" spans="1:16" s="40" customFormat="1" ht="15.75" customHeight="1" x14ac:dyDescent="0.25">
      <c r="A160" s="45">
        <v>35220564</v>
      </c>
      <c r="B160" s="48">
        <v>101.96</v>
      </c>
      <c r="C160" s="48">
        <f t="shared" ref="C160" si="71">(B160*102.7)/100</f>
        <v>104.71292</v>
      </c>
      <c r="D160" s="130">
        <f t="shared" si="60"/>
        <v>104.20312</v>
      </c>
      <c r="E160" s="48">
        <f t="shared" si="47"/>
        <v>106.58937144800001</v>
      </c>
      <c r="F160" s="48">
        <f t="shared" si="41"/>
        <v>110.479883505852</v>
      </c>
      <c r="G160" s="48">
        <f t="shared" si="42"/>
        <v>114.37039556370401</v>
      </c>
      <c r="H160" s="48">
        <f t="shared" si="48"/>
        <v>115.9061352275268</v>
      </c>
      <c r="I160" s="300" t="s">
        <v>69</v>
      </c>
      <c r="J160" s="300"/>
      <c r="K160" s="300"/>
      <c r="L160" s="300"/>
      <c r="M160" s="301"/>
      <c r="N160" s="248"/>
      <c r="O160" s="248"/>
      <c r="P160" s="222"/>
    </row>
    <row r="161" spans="1:16" s="40" customFormat="1" ht="15.75" customHeight="1" x14ac:dyDescent="0.25">
      <c r="A161" s="45">
        <v>35220565</v>
      </c>
      <c r="B161" s="48">
        <v>135.93</v>
      </c>
      <c r="C161" s="48">
        <f t="shared" ref="C161" si="72">(B161*102.7)/100</f>
        <v>139.60011</v>
      </c>
      <c r="D161" s="130">
        <f t="shared" si="60"/>
        <v>138.92045999999999</v>
      </c>
      <c r="E161" s="48">
        <f t="shared" si="47"/>
        <v>142.10173853399999</v>
      </c>
      <c r="F161" s="48">
        <f t="shared" si="41"/>
        <v>147.28845199049098</v>
      </c>
      <c r="G161" s="48">
        <f t="shared" si="42"/>
        <v>152.47516544698198</v>
      </c>
      <c r="H161" s="48">
        <f t="shared" si="48"/>
        <v>154.52256729577988</v>
      </c>
      <c r="I161" s="300" t="s">
        <v>70</v>
      </c>
      <c r="J161" s="300"/>
      <c r="K161" s="300"/>
      <c r="L161" s="300"/>
      <c r="M161" s="301"/>
      <c r="N161" s="248"/>
      <c r="O161" s="248"/>
      <c r="P161" s="222"/>
    </row>
    <row r="162" spans="1:16" s="40" customFormat="1" ht="15.75" customHeight="1" x14ac:dyDescent="0.25">
      <c r="A162" s="45">
        <v>35220566</v>
      </c>
      <c r="B162" s="48">
        <v>203.9</v>
      </c>
      <c r="C162" s="48">
        <f t="shared" ref="C162:C167" si="73">(B162*102.7)/100</f>
        <v>209.40530000000001</v>
      </c>
      <c r="D162" s="130">
        <f t="shared" si="60"/>
        <v>208.38580000000002</v>
      </c>
      <c r="E162" s="48">
        <f t="shared" si="47"/>
        <v>213.15783482000003</v>
      </c>
      <c r="F162" s="48">
        <f t="shared" si="41"/>
        <v>220.93809579093002</v>
      </c>
      <c r="G162" s="48">
        <f t="shared" si="42"/>
        <v>228.71835676186004</v>
      </c>
      <c r="H162" s="48">
        <f t="shared" si="48"/>
        <v>231.7895348459466</v>
      </c>
      <c r="I162" s="255" t="s">
        <v>71</v>
      </c>
      <c r="J162" s="255"/>
      <c r="K162" s="255"/>
      <c r="L162" s="255"/>
      <c r="M162" s="255"/>
      <c r="N162" s="254"/>
      <c r="O162" s="254"/>
      <c r="P162" s="206"/>
    </row>
    <row r="163" spans="1:16" s="37" customFormat="1" ht="30" customHeight="1" x14ac:dyDescent="0.3">
      <c r="A163" s="259" t="s">
        <v>230</v>
      </c>
      <c r="B163" s="260"/>
      <c r="C163" s="260"/>
      <c r="D163" s="260"/>
      <c r="E163" s="260"/>
      <c r="F163" s="260"/>
      <c r="G163" s="260"/>
      <c r="H163" s="260"/>
      <c r="I163" s="260"/>
      <c r="J163" s="260"/>
      <c r="K163" s="260"/>
      <c r="L163" s="260"/>
      <c r="M163" s="260"/>
      <c r="N163" s="260"/>
      <c r="O163" s="260"/>
      <c r="P163" s="260"/>
    </row>
    <row r="164" spans="1:16" ht="47.25" customHeight="1" x14ac:dyDescent="0.25">
      <c r="A164" s="44" t="s">
        <v>202</v>
      </c>
      <c r="B164" s="48">
        <v>94.63</v>
      </c>
      <c r="C164" s="48">
        <f t="shared" si="73"/>
        <v>97.185010000000005</v>
      </c>
      <c r="D164" s="130">
        <f t="shared" ref="D164" si="74">(B164*102.2)/100</f>
        <v>96.711860000000001</v>
      </c>
      <c r="E164" s="48">
        <f t="shared" ref="E164:E165" si="75">(D164*102.29)/100</f>
        <v>98.92656159400002</v>
      </c>
      <c r="F164" s="48">
        <f t="shared" si="41"/>
        <v>102.53738109218102</v>
      </c>
      <c r="G164" s="48">
        <f t="shared" si="42"/>
        <v>106.14820059036202</v>
      </c>
      <c r="H164" s="48">
        <f t="shared" si="48"/>
        <v>107.5735344898084</v>
      </c>
      <c r="I164" s="256" t="s">
        <v>219</v>
      </c>
      <c r="J164" s="256"/>
      <c r="K164" s="256"/>
      <c r="L164" s="256"/>
      <c r="M164" s="256"/>
      <c r="N164" s="257"/>
      <c r="O164" s="257"/>
      <c r="P164" s="258"/>
    </row>
    <row r="165" spans="1:16" ht="32.25" customHeight="1" x14ac:dyDescent="0.25">
      <c r="A165" s="44" t="s">
        <v>203</v>
      </c>
      <c r="B165" s="48">
        <v>189.23</v>
      </c>
      <c r="C165" s="48">
        <f t="shared" si="73"/>
        <v>194.33920999999998</v>
      </c>
      <c r="D165" s="130">
        <f t="shared" ref="D165" si="76">(B165*102.2)/100</f>
        <v>193.39305999999999</v>
      </c>
      <c r="E165" s="48">
        <f t="shared" si="75"/>
        <v>197.82176107399999</v>
      </c>
      <c r="F165" s="48">
        <f t="shared" si="41"/>
        <v>205.042255353201</v>
      </c>
      <c r="G165" s="48">
        <f t="shared" si="42"/>
        <v>212.26274963240198</v>
      </c>
      <c r="H165" s="48">
        <f t="shared" si="48"/>
        <v>215.11296556595619</v>
      </c>
      <c r="I165" s="253" t="s">
        <v>220</v>
      </c>
      <c r="J165" s="253"/>
      <c r="K165" s="253"/>
      <c r="L165" s="253"/>
      <c r="M165" s="253"/>
      <c r="N165" s="254"/>
      <c r="O165" s="254"/>
      <c r="P165" s="206"/>
    </row>
    <row r="166" spans="1:16" s="37" customFormat="1" ht="30.75" customHeight="1" x14ac:dyDescent="0.3">
      <c r="A166" s="259" t="s">
        <v>231</v>
      </c>
      <c r="B166" s="260"/>
      <c r="C166" s="260"/>
      <c r="D166" s="260"/>
      <c r="E166" s="260"/>
      <c r="F166" s="260"/>
      <c r="G166" s="260"/>
      <c r="H166" s="260"/>
      <c r="I166" s="260"/>
      <c r="J166" s="260"/>
      <c r="K166" s="260"/>
      <c r="L166" s="260"/>
      <c r="M166" s="260"/>
      <c r="N166" s="260"/>
      <c r="O166" s="260"/>
      <c r="P166" s="260"/>
    </row>
    <row r="167" spans="1:16" ht="50.25" customHeight="1" x14ac:dyDescent="0.25">
      <c r="A167" s="44" t="s">
        <v>204</v>
      </c>
      <c r="B167" s="48">
        <v>473.01</v>
      </c>
      <c r="C167" s="48">
        <f t="shared" si="73"/>
        <v>485.78127000000001</v>
      </c>
      <c r="D167" s="130">
        <f t="shared" ref="D167" si="77">(B167*102.2)/100</f>
        <v>483.41622000000001</v>
      </c>
      <c r="E167" s="48">
        <f t="shared" ref="E167" si="78">(D167*102.29)/100</f>
        <v>494.48645143800007</v>
      </c>
      <c r="F167" s="48">
        <f t="shared" si="41"/>
        <v>512.53520691548704</v>
      </c>
      <c r="G167" s="48">
        <f t="shared" si="42"/>
        <v>530.58396239297406</v>
      </c>
      <c r="H167" s="48">
        <f t="shared" si="48"/>
        <v>537.70852318529285</v>
      </c>
      <c r="I167" s="302" t="s">
        <v>263</v>
      </c>
      <c r="J167" s="302"/>
      <c r="K167" s="302"/>
      <c r="L167" s="302"/>
      <c r="M167" s="302"/>
      <c r="N167" s="227"/>
      <c r="O167" s="227"/>
      <c r="P167" s="219"/>
    </row>
    <row r="168" spans="1:16" s="37" customFormat="1" ht="31.5" customHeight="1" x14ac:dyDescent="0.3">
      <c r="A168" s="259" t="s">
        <v>217</v>
      </c>
      <c r="B168" s="260"/>
      <c r="C168" s="260"/>
      <c r="D168" s="260"/>
      <c r="E168" s="260"/>
      <c r="F168" s="260"/>
      <c r="G168" s="260"/>
      <c r="H168" s="260"/>
      <c r="I168" s="260"/>
      <c r="J168" s="260"/>
      <c r="K168" s="260"/>
      <c r="L168" s="260"/>
      <c r="M168" s="260"/>
      <c r="N168" s="260"/>
      <c r="O168" s="260"/>
      <c r="P168" s="260"/>
    </row>
    <row r="169" spans="1:16" s="40" customFormat="1" ht="15.75" customHeight="1" x14ac:dyDescent="0.25">
      <c r="A169" s="249" t="s">
        <v>205</v>
      </c>
      <c r="B169" s="250"/>
      <c r="C169" s="250"/>
      <c r="D169" s="250"/>
      <c r="E169" s="250"/>
      <c r="F169" s="250"/>
      <c r="G169" s="250"/>
      <c r="H169" s="250"/>
      <c r="I169" s="250"/>
      <c r="J169" s="250"/>
      <c r="K169" s="250"/>
      <c r="L169" s="250"/>
      <c r="M169" s="250"/>
      <c r="N169" s="250"/>
      <c r="O169" s="250"/>
      <c r="P169" s="251"/>
    </row>
    <row r="170" spans="1:16" s="40" customFormat="1" ht="15.75" customHeight="1" x14ac:dyDescent="0.25">
      <c r="A170" s="274" t="s">
        <v>227</v>
      </c>
      <c r="B170" s="275"/>
      <c r="C170" s="275"/>
      <c r="D170" s="275"/>
      <c r="E170" s="275"/>
      <c r="F170" s="275"/>
      <c r="G170" s="275"/>
      <c r="H170" s="275"/>
      <c r="I170" s="275"/>
      <c r="J170" s="275"/>
      <c r="K170" s="275"/>
      <c r="L170" s="275"/>
      <c r="M170" s="275"/>
      <c r="N170" s="275"/>
      <c r="O170" s="275"/>
      <c r="P170" s="276"/>
    </row>
    <row r="171" spans="1:16" s="40" customFormat="1" ht="15.75" customHeight="1" x14ac:dyDescent="0.25">
      <c r="A171" s="274" t="s">
        <v>213</v>
      </c>
      <c r="B171" s="275"/>
      <c r="C171" s="275"/>
      <c r="D171" s="275"/>
      <c r="E171" s="275"/>
      <c r="F171" s="275"/>
      <c r="G171" s="275"/>
      <c r="H171" s="275"/>
      <c r="I171" s="275"/>
      <c r="J171" s="275"/>
      <c r="K171" s="275"/>
      <c r="L171" s="275"/>
      <c r="M171" s="275"/>
      <c r="N171" s="275"/>
      <c r="O171" s="275"/>
      <c r="P171" s="276"/>
    </row>
    <row r="172" spans="1:16" s="40" customFormat="1" ht="15.75" customHeight="1" x14ac:dyDescent="0.25">
      <c r="A172" s="277" t="s">
        <v>210</v>
      </c>
      <c r="B172" s="278"/>
      <c r="C172" s="278"/>
      <c r="D172" s="278"/>
      <c r="E172" s="278"/>
      <c r="F172" s="278"/>
      <c r="G172" s="278"/>
      <c r="H172" s="278"/>
      <c r="I172" s="278"/>
      <c r="J172" s="278"/>
      <c r="K172" s="278"/>
      <c r="L172" s="278"/>
      <c r="M172" s="278"/>
      <c r="N172" s="278"/>
      <c r="O172" s="278"/>
      <c r="P172" s="279"/>
    </row>
    <row r="173" spans="1:16" s="37" customFormat="1" ht="30" customHeight="1" x14ac:dyDescent="0.3">
      <c r="A173" s="259" t="s">
        <v>218</v>
      </c>
      <c r="B173" s="260"/>
      <c r="C173" s="260"/>
      <c r="D173" s="260"/>
      <c r="E173" s="260"/>
      <c r="F173" s="260"/>
      <c r="G173" s="260"/>
      <c r="H173" s="260"/>
      <c r="I173" s="260"/>
      <c r="J173" s="260"/>
      <c r="K173" s="260"/>
      <c r="L173" s="260"/>
      <c r="M173" s="260"/>
      <c r="N173" s="260"/>
      <c r="O173" s="260"/>
      <c r="P173" s="260"/>
    </row>
    <row r="174" spans="1:16" ht="25.5" customHeight="1" x14ac:dyDescent="0.25">
      <c r="A174" s="87" t="s">
        <v>206</v>
      </c>
      <c r="B174" s="109" t="s">
        <v>206</v>
      </c>
      <c r="C174" s="111"/>
      <c r="D174" s="131"/>
      <c r="E174" s="111"/>
      <c r="F174" s="111"/>
      <c r="G174" s="111"/>
      <c r="H174" s="111"/>
      <c r="I174" s="111"/>
      <c r="J174" s="111"/>
      <c r="K174" s="111"/>
      <c r="L174" s="111"/>
      <c r="M174" s="111"/>
      <c r="N174" s="293" t="s">
        <v>207</v>
      </c>
      <c r="O174" s="294"/>
      <c r="P174" s="117" t="s">
        <v>209</v>
      </c>
    </row>
    <row r="175" spans="1:16" ht="15.75" customHeight="1" x14ac:dyDescent="0.25">
      <c r="A175" s="283"/>
      <c r="B175" s="284"/>
      <c r="C175" s="284"/>
      <c r="D175" s="284"/>
      <c r="E175" s="284"/>
      <c r="F175" s="284"/>
      <c r="G175" s="284"/>
      <c r="H175" s="284"/>
      <c r="I175" s="284"/>
      <c r="J175" s="284"/>
      <c r="K175" s="284"/>
      <c r="L175" s="284"/>
      <c r="M175" s="284"/>
      <c r="N175" s="284"/>
      <c r="O175" s="284"/>
      <c r="P175" s="284"/>
    </row>
    <row r="176" spans="1:16" ht="31" x14ac:dyDescent="0.25">
      <c r="A176" s="118" t="s">
        <v>90</v>
      </c>
      <c r="B176" s="119" t="s">
        <v>2</v>
      </c>
      <c r="C176" s="120"/>
      <c r="D176" s="120"/>
      <c r="E176" s="138"/>
      <c r="F176" s="138"/>
      <c r="G176" s="138"/>
      <c r="H176" s="138"/>
      <c r="I176" s="120"/>
      <c r="J176" s="120"/>
      <c r="K176" s="120"/>
      <c r="L176" s="120"/>
      <c r="M176" s="120"/>
      <c r="N176" s="112" t="s">
        <v>13</v>
      </c>
      <c r="O176" s="113"/>
      <c r="P176" s="121" t="s">
        <v>14</v>
      </c>
    </row>
    <row r="177" spans="1:16" ht="15.75" customHeight="1" x14ac:dyDescent="0.25">
      <c r="A177" s="88"/>
      <c r="B177" s="114"/>
      <c r="C177" s="115"/>
      <c r="D177" s="115"/>
      <c r="E177" s="139"/>
      <c r="F177" s="139"/>
      <c r="G177" s="139"/>
      <c r="H177" s="139"/>
      <c r="I177" s="115"/>
      <c r="J177" s="115"/>
      <c r="K177" s="115"/>
      <c r="L177" s="115"/>
      <c r="M177" s="115"/>
      <c r="N177" s="114"/>
      <c r="O177" s="116"/>
      <c r="P177" s="122"/>
    </row>
    <row r="178" spans="1:16" ht="15" customHeight="1" x14ac:dyDescent="0.25">
      <c r="A178" s="285" t="s">
        <v>238</v>
      </c>
      <c r="B178" s="290" t="s">
        <v>228</v>
      </c>
      <c r="C178" s="291"/>
      <c r="D178" s="291"/>
      <c r="E178" s="291"/>
      <c r="F178" s="291"/>
      <c r="G178" s="291"/>
      <c r="H178" s="291"/>
      <c r="I178" s="292"/>
      <c r="J178" s="292"/>
      <c r="K178" s="292"/>
      <c r="L178" s="292"/>
      <c r="M178" s="292"/>
      <c r="N178" s="290" t="s">
        <v>17</v>
      </c>
      <c r="O178" s="295"/>
      <c r="P178" s="110" t="s">
        <v>15</v>
      </c>
    </row>
    <row r="179" spans="1:16" ht="15" customHeight="1" x14ac:dyDescent="0.25">
      <c r="A179" s="286"/>
      <c r="B179" s="296" t="s">
        <v>41</v>
      </c>
      <c r="C179" s="297"/>
      <c r="D179" s="297"/>
      <c r="E179" s="297"/>
      <c r="F179" s="297"/>
      <c r="G179" s="297"/>
      <c r="H179" s="297"/>
      <c r="I179" s="292"/>
      <c r="J179" s="292"/>
      <c r="K179" s="292"/>
      <c r="L179" s="292"/>
      <c r="M179" s="292"/>
      <c r="N179" s="288" t="s">
        <v>91</v>
      </c>
      <c r="O179" s="289"/>
      <c r="P179" s="123" t="s">
        <v>18</v>
      </c>
    </row>
    <row r="180" spans="1:16" ht="35.25" customHeight="1" x14ac:dyDescent="0.25">
      <c r="A180" s="286"/>
      <c r="B180" s="296" t="s">
        <v>237</v>
      </c>
      <c r="C180" s="297"/>
      <c r="D180" s="297"/>
      <c r="E180" s="297"/>
      <c r="F180" s="297"/>
      <c r="G180" s="297"/>
      <c r="H180" s="297"/>
      <c r="I180" s="292"/>
      <c r="J180" s="292"/>
      <c r="K180" s="292"/>
      <c r="L180" s="292"/>
      <c r="M180" s="292"/>
      <c r="N180" s="290" t="s">
        <v>92</v>
      </c>
      <c r="O180" s="295"/>
      <c r="P180" s="123" t="s">
        <v>21</v>
      </c>
    </row>
    <row r="181" spans="1:16" ht="35" customHeight="1" x14ac:dyDescent="0.25">
      <c r="A181" s="286"/>
      <c r="B181" s="296" t="s">
        <v>338</v>
      </c>
      <c r="C181" s="297"/>
      <c r="D181" s="297"/>
      <c r="E181" s="297"/>
      <c r="F181" s="297"/>
      <c r="G181" s="297"/>
      <c r="H181" s="297"/>
      <c r="I181" s="303"/>
      <c r="J181" s="303"/>
      <c r="K181" s="303"/>
      <c r="L181" s="303"/>
      <c r="M181" s="303"/>
      <c r="N181" s="290" t="s">
        <v>307</v>
      </c>
      <c r="O181" s="295"/>
      <c r="P181" s="123" t="s">
        <v>23</v>
      </c>
    </row>
    <row r="182" spans="1:16" ht="18" customHeight="1" x14ac:dyDescent="0.25">
      <c r="A182" s="286"/>
      <c r="B182" s="290" t="s">
        <v>339</v>
      </c>
      <c r="C182" s="291"/>
      <c r="D182" s="291"/>
      <c r="E182" s="291"/>
      <c r="F182" s="291"/>
      <c r="G182" s="291"/>
      <c r="H182" s="291"/>
      <c r="I182" s="303"/>
      <c r="J182" s="303"/>
      <c r="K182" s="303"/>
      <c r="L182" s="303"/>
      <c r="M182" s="303"/>
      <c r="N182" s="290" t="s">
        <v>306</v>
      </c>
      <c r="O182" s="295"/>
      <c r="P182" s="123" t="s">
        <v>25</v>
      </c>
    </row>
    <row r="183" spans="1:16" ht="15.75" customHeight="1" x14ac:dyDescent="0.25">
      <c r="A183" s="86"/>
      <c r="B183" s="290" t="s">
        <v>93</v>
      </c>
      <c r="C183" s="291"/>
      <c r="D183" s="291"/>
      <c r="E183" s="291"/>
      <c r="F183" s="291"/>
      <c r="G183" s="291"/>
      <c r="H183" s="291"/>
      <c r="I183" s="292"/>
      <c r="J183" s="292"/>
      <c r="K183" s="292"/>
      <c r="L183" s="292"/>
      <c r="M183" s="292"/>
      <c r="N183" s="290" t="s">
        <v>94</v>
      </c>
      <c r="O183" s="295"/>
      <c r="P183" s="123" t="s">
        <v>27</v>
      </c>
    </row>
    <row r="184" spans="1:16" ht="15.75" customHeight="1" x14ac:dyDescent="0.25">
      <c r="A184" s="86"/>
      <c r="B184" s="102"/>
      <c r="C184" s="126"/>
      <c r="D184" s="126"/>
      <c r="E184" s="140"/>
      <c r="F184" s="140"/>
      <c r="G184" s="140"/>
      <c r="H184" s="140"/>
      <c r="I184" s="103"/>
      <c r="J184" s="103"/>
      <c r="K184" s="103"/>
      <c r="L184" s="103"/>
      <c r="M184" s="103"/>
      <c r="N184" s="288" t="s">
        <v>95</v>
      </c>
      <c r="O184" s="289"/>
      <c r="P184" s="123" t="s">
        <v>29</v>
      </c>
    </row>
    <row r="185" spans="1:16" ht="15.75" customHeight="1" x14ac:dyDescent="0.25">
      <c r="A185" s="86"/>
      <c r="B185" s="104"/>
      <c r="C185" s="105"/>
      <c r="D185" s="105"/>
      <c r="E185" s="141"/>
      <c r="F185" s="141"/>
      <c r="G185" s="141"/>
      <c r="H185" s="141"/>
      <c r="I185" s="105"/>
      <c r="J185" s="105"/>
      <c r="K185" s="105"/>
      <c r="L185" s="105"/>
      <c r="M185" s="105"/>
      <c r="N185" s="100" t="s">
        <v>96</v>
      </c>
      <c r="O185" s="101"/>
      <c r="P185" s="123" t="s">
        <v>30</v>
      </c>
    </row>
    <row r="186" spans="1:16" ht="15.75" customHeight="1" x14ac:dyDescent="0.25">
      <c r="A186" s="86"/>
      <c r="B186" s="104"/>
      <c r="C186" s="105"/>
      <c r="D186" s="105"/>
      <c r="E186" s="141"/>
      <c r="F186" s="141"/>
      <c r="G186" s="141"/>
      <c r="H186" s="141"/>
      <c r="I186" s="105"/>
      <c r="J186" s="105"/>
      <c r="K186" s="105"/>
      <c r="L186" s="105"/>
      <c r="M186" s="105"/>
      <c r="N186" s="288" t="s">
        <v>308</v>
      </c>
      <c r="O186" s="289"/>
      <c r="P186" s="123" t="s">
        <v>97</v>
      </c>
    </row>
    <row r="187" spans="1:16" ht="15.75" customHeight="1" x14ac:dyDescent="0.25">
      <c r="A187" s="93"/>
      <c r="B187" s="106"/>
      <c r="C187" s="107"/>
      <c r="D187" s="107"/>
      <c r="E187" s="142"/>
      <c r="F187" s="142"/>
      <c r="G187" s="142"/>
      <c r="H187" s="142"/>
      <c r="I187" s="107"/>
      <c r="J187" s="107"/>
      <c r="K187" s="107"/>
      <c r="L187" s="107"/>
      <c r="M187" s="107"/>
      <c r="N187" s="106"/>
      <c r="O187" s="108"/>
      <c r="P187" s="124" t="s">
        <v>98</v>
      </c>
    </row>
    <row r="188" spans="1:16" ht="15.75" customHeight="1" x14ac:dyDescent="0.25">
      <c r="A188" s="280"/>
      <c r="B188" s="281"/>
      <c r="C188" s="281"/>
      <c r="D188" s="281"/>
      <c r="E188" s="281"/>
      <c r="F188" s="281"/>
      <c r="G188" s="281"/>
      <c r="H188" s="281"/>
      <c r="I188" s="281"/>
      <c r="J188" s="281"/>
      <c r="K188" s="281"/>
      <c r="L188" s="281"/>
      <c r="M188" s="281"/>
      <c r="N188" s="282"/>
      <c r="O188" s="282"/>
      <c r="P188" s="281"/>
    </row>
    <row r="189" spans="1:16" s="40" customFormat="1" ht="15.75" customHeight="1" x14ac:dyDescent="0.25">
      <c r="A189" s="270" t="s">
        <v>232</v>
      </c>
      <c r="B189" s="271"/>
      <c r="C189" s="271"/>
      <c r="D189" s="271"/>
      <c r="E189" s="271"/>
      <c r="F189" s="271"/>
      <c r="G189" s="271"/>
      <c r="H189" s="271"/>
      <c r="I189" s="271"/>
      <c r="J189" s="271"/>
      <c r="K189" s="271"/>
      <c r="L189" s="271"/>
      <c r="M189" s="271"/>
      <c r="N189" s="271"/>
      <c r="O189" s="271"/>
      <c r="P189" s="271"/>
    </row>
    <row r="190" spans="1:16" ht="18" customHeight="1" x14ac:dyDescent="0.25">
      <c r="A190" s="272" t="s">
        <v>233</v>
      </c>
      <c r="B190" s="273"/>
      <c r="C190" s="273"/>
      <c r="D190" s="273"/>
      <c r="E190" s="273"/>
      <c r="F190" s="273"/>
      <c r="G190" s="273"/>
      <c r="H190" s="273"/>
      <c r="I190" s="273"/>
      <c r="J190" s="273"/>
      <c r="K190" s="273"/>
      <c r="L190" s="273"/>
      <c r="M190" s="273"/>
      <c r="N190" s="273"/>
      <c r="O190" s="273"/>
      <c r="P190" s="273"/>
    </row>
    <row r="191" spans="1:16" ht="15" customHeight="1" x14ac:dyDescent="0.25">
      <c r="A191" s="179" t="s">
        <v>244</v>
      </c>
      <c r="B191" s="252"/>
      <c r="C191" s="252"/>
      <c r="D191" s="252"/>
      <c r="E191" s="252"/>
      <c r="F191" s="252"/>
      <c r="G191" s="252"/>
      <c r="H191" s="252"/>
      <c r="I191" s="252"/>
      <c r="J191" s="252"/>
      <c r="K191" s="252"/>
      <c r="L191" s="252"/>
      <c r="M191" s="252"/>
      <c r="N191" s="252"/>
      <c r="O191" s="252"/>
      <c r="P191" s="252"/>
    </row>
    <row r="192" spans="1:16" ht="30" customHeight="1" x14ac:dyDescent="0.25">
      <c r="A192" s="162" t="s">
        <v>243</v>
      </c>
      <c r="B192" s="163"/>
      <c r="C192" s="163"/>
      <c r="D192" s="163"/>
      <c r="E192" s="163"/>
      <c r="F192" s="163"/>
      <c r="G192" s="163"/>
      <c r="H192" s="163"/>
      <c r="I192" s="163"/>
      <c r="J192" s="153" t="s">
        <v>249</v>
      </c>
      <c r="K192" s="154"/>
      <c r="L192" s="154"/>
      <c r="M192" s="154"/>
      <c r="N192" s="154"/>
      <c r="O192" s="154"/>
      <c r="P192" s="154"/>
    </row>
    <row r="193" spans="1:16" ht="39" customHeight="1" x14ac:dyDescent="0.25">
      <c r="A193" s="164" t="s">
        <v>245</v>
      </c>
      <c r="B193" s="165"/>
      <c r="C193" s="165"/>
      <c r="D193" s="165"/>
      <c r="E193" s="165"/>
      <c r="F193" s="165"/>
      <c r="G193" s="165"/>
      <c r="H193" s="165"/>
      <c r="I193" s="165"/>
      <c r="J193" s="156" t="s">
        <v>246</v>
      </c>
      <c r="K193" s="157"/>
      <c r="L193" s="157"/>
      <c r="M193" s="157"/>
      <c r="N193" s="157"/>
      <c r="O193" s="157"/>
      <c r="P193" s="157"/>
    </row>
    <row r="194" spans="1:16" ht="42" customHeight="1" x14ac:dyDescent="0.25">
      <c r="A194" s="164" t="s">
        <v>247</v>
      </c>
      <c r="B194" s="165"/>
      <c r="C194" s="165"/>
      <c r="D194" s="165"/>
      <c r="E194" s="165"/>
      <c r="F194" s="165"/>
      <c r="G194" s="165"/>
      <c r="H194" s="165"/>
      <c r="I194" s="165"/>
      <c r="J194" s="156" t="s">
        <v>252</v>
      </c>
      <c r="K194" s="157"/>
      <c r="L194" s="157"/>
      <c r="M194" s="157"/>
      <c r="N194" s="157"/>
      <c r="O194" s="157"/>
      <c r="P194" s="157"/>
    </row>
    <row r="195" spans="1:16" ht="55.5" customHeight="1" x14ac:dyDescent="0.25">
      <c r="A195" s="166" t="s">
        <v>248</v>
      </c>
      <c r="B195" s="167"/>
      <c r="C195" s="167"/>
      <c r="D195" s="167"/>
      <c r="E195" s="167"/>
      <c r="F195" s="167"/>
      <c r="G195" s="167"/>
      <c r="H195" s="167"/>
      <c r="I195" s="167"/>
      <c r="J195" s="159" t="s">
        <v>251</v>
      </c>
      <c r="K195" s="160"/>
      <c r="L195" s="160"/>
      <c r="M195" s="160"/>
      <c r="N195" s="160"/>
      <c r="O195" s="160"/>
      <c r="P195" s="160"/>
    </row>
    <row r="196" spans="1:16" ht="33.75" customHeight="1" x14ac:dyDescent="0.25">
      <c r="A196" s="168" t="s">
        <v>253</v>
      </c>
      <c r="B196" s="169"/>
      <c r="C196" s="169"/>
      <c r="D196" s="169"/>
      <c r="E196" s="169"/>
      <c r="F196" s="169"/>
      <c r="G196" s="169"/>
      <c r="H196" s="169"/>
      <c r="I196" s="169"/>
      <c r="J196" s="169"/>
      <c r="K196" s="169"/>
      <c r="L196" s="169"/>
      <c r="M196" s="169"/>
      <c r="N196" s="169"/>
      <c r="O196" s="169"/>
      <c r="P196" s="169"/>
    </row>
    <row r="197" spans="1:16" ht="15" customHeight="1" x14ac:dyDescent="0.25">
      <c r="A197" s="171"/>
      <c r="B197" s="172"/>
      <c r="C197" s="172"/>
      <c r="D197" s="172"/>
      <c r="E197" s="172"/>
      <c r="F197" s="172"/>
      <c r="G197" s="172"/>
      <c r="H197" s="172"/>
      <c r="I197" s="172"/>
      <c r="J197" s="172"/>
      <c r="K197" s="172"/>
      <c r="L197" s="172"/>
      <c r="M197" s="172"/>
      <c r="N197" s="172"/>
      <c r="O197" s="172"/>
      <c r="P197" s="172"/>
    </row>
    <row r="198" spans="1:16" ht="12.5" x14ac:dyDescent="0.25">
      <c r="A198" s="174" t="s">
        <v>255</v>
      </c>
      <c r="B198" s="175"/>
      <c r="C198" s="175"/>
      <c r="D198" s="175"/>
      <c r="E198" s="175"/>
      <c r="F198" s="175"/>
      <c r="G198" s="175"/>
      <c r="H198" s="175"/>
      <c r="I198" s="175"/>
      <c r="J198" s="175"/>
      <c r="K198" s="175"/>
      <c r="L198" s="175"/>
      <c r="M198" s="175"/>
      <c r="N198" s="175"/>
      <c r="O198" s="175"/>
      <c r="P198" s="175"/>
    </row>
    <row r="199" spans="1:16" ht="24" customHeight="1" x14ac:dyDescent="0.25">
      <c r="A199" s="176"/>
      <c r="B199" s="160"/>
      <c r="C199" s="160"/>
      <c r="D199" s="160"/>
      <c r="E199" s="160"/>
      <c r="F199" s="160"/>
      <c r="G199" s="160"/>
      <c r="H199" s="160"/>
      <c r="I199" s="160"/>
      <c r="J199" s="160"/>
      <c r="K199" s="160"/>
      <c r="L199" s="160"/>
      <c r="M199" s="160"/>
      <c r="N199" s="160"/>
      <c r="O199" s="160"/>
      <c r="P199" s="160"/>
    </row>
  </sheetData>
  <mergeCells count="211">
    <mergeCell ref="B182:M182"/>
    <mergeCell ref="I160:P160"/>
    <mergeCell ref="I161:P161"/>
    <mergeCell ref="I162:P162"/>
    <mergeCell ref="A170:P170"/>
    <mergeCell ref="A168:P168"/>
    <mergeCell ref="A163:P163"/>
    <mergeCell ref="A166:P166"/>
    <mergeCell ref="I164:P164"/>
    <mergeCell ref="I167:P167"/>
    <mergeCell ref="A1:P1"/>
    <mergeCell ref="A5:P5"/>
    <mergeCell ref="I18:P18"/>
    <mergeCell ref="I19:P19"/>
    <mergeCell ref="I20:P20"/>
    <mergeCell ref="I158:P158"/>
    <mergeCell ref="I159:P159"/>
    <mergeCell ref="I75:P75"/>
    <mergeCell ref="I76:P76"/>
    <mergeCell ref="I77:P77"/>
    <mergeCell ref="A138:P138"/>
    <mergeCell ref="I134:P134"/>
    <mergeCell ref="I135:P135"/>
    <mergeCell ref="I136:P136"/>
    <mergeCell ref="I137:P137"/>
    <mergeCell ref="I139:P139"/>
    <mergeCell ref="I78:P78"/>
    <mergeCell ref="I79:P79"/>
    <mergeCell ref="I80:P80"/>
    <mergeCell ref="I81:P81"/>
    <mergeCell ref="I82:P82"/>
    <mergeCell ref="I83:P83"/>
    <mergeCell ref="I7:J7"/>
    <mergeCell ref="I84:P84"/>
    <mergeCell ref="A189:P189"/>
    <mergeCell ref="A190:P190"/>
    <mergeCell ref="A171:P171"/>
    <mergeCell ref="A172:P172"/>
    <mergeCell ref="A188:P188"/>
    <mergeCell ref="A173:P173"/>
    <mergeCell ref="A175:P175"/>
    <mergeCell ref="A178:A182"/>
    <mergeCell ref="J2:P2"/>
    <mergeCell ref="I6:P6"/>
    <mergeCell ref="N184:O184"/>
    <mergeCell ref="N186:O186"/>
    <mergeCell ref="B183:M183"/>
    <mergeCell ref="B178:M178"/>
    <mergeCell ref="N174:O174"/>
    <mergeCell ref="N178:O178"/>
    <mergeCell ref="N179:O179"/>
    <mergeCell ref="N180:O180"/>
    <mergeCell ref="N181:O181"/>
    <mergeCell ref="N182:O182"/>
    <mergeCell ref="N183:O183"/>
    <mergeCell ref="B179:M179"/>
    <mergeCell ref="B180:M180"/>
    <mergeCell ref="B181:M181"/>
    <mergeCell ref="I85:P85"/>
    <mergeCell ref="I86:P86"/>
    <mergeCell ref="I87:P87"/>
    <mergeCell ref="I89:P89"/>
    <mergeCell ref="I90:P90"/>
    <mergeCell ref="I91:P91"/>
    <mergeCell ref="I92:P92"/>
    <mergeCell ref="I93:P93"/>
    <mergeCell ref="I59:P59"/>
    <mergeCell ref="I60:P60"/>
    <mergeCell ref="I61:P61"/>
    <mergeCell ref="I62:P62"/>
    <mergeCell ref="I63:P63"/>
    <mergeCell ref="I71:P71"/>
    <mergeCell ref="I72:P72"/>
    <mergeCell ref="I73:P73"/>
    <mergeCell ref="I74:P74"/>
    <mergeCell ref="I64:P64"/>
    <mergeCell ref="I65:P65"/>
    <mergeCell ref="I66:P66"/>
    <mergeCell ref="I67:P67"/>
    <mergeCell ref="I68:P68"/>
    <mergeCell ref="I69:P69"/>
    <mergeCell ref="I70:P70"/>
    <mergeCell ref="I10:P10"/>
    <mergeCell ref="I4:P4"/>
    <mergeCell ref="I11:P11"/>
    <mergeCell ref="I12:P12"/>
    <mergeCell ref="I13:P13"/>
    <mergeCell ref="I14:P14"/>
    <mergeCell ref="A88:P88"/>
    <mergeCell ref="I52:J52"/>
    <mergeCell ref="I50:J50"/>
    <mergeCell ref="I48:J48"/>
    <mergeCell ref="I49:J49"/>
    <mergeCell ref="I44:J44"/>
    <mergeCell ref="I45:J45"/>
    <mergeCell ref="I46:J46"/>
    <mergeCell ref="I40:P40"/>
    <mergeCell ref="I41:P41"/>
    <mergeCell ref="I42:P42"/>
    <mergeCell ref="I43:P43"/>
    <mergeCell ref="K44:P44"/>
    <mergeCell ref="K45:P45"/>
    <mergeCell ref="K46:P46"/>
    <mergeCell ref="I47:P47"/>
    <mergeCell ref="K48:P48"/>
    <mergeCell ref="K49:P49"/>
    <mergeCell ref="I31:P31"/>
    <mergeCell ref="I32:P32"/>
    <mergeCell ref="I33:P33"/>
    <mergeCell ref="I34:P34"/>
    <mergeCell ref="I35:P35"/>
    <mergeCell ref="I36:P36"/>
    <mergeCell ref="I37:P37"/>
    <mergeCell ref="I38:P38"/>
    <mergeCell ref="I39:P39"/>
    <mergeCell ref="I15:P15"/>
    <mergeCell ref="I16:P16"/>
    <mergeCell ref="I17:P17"/>
    <mergeCell ref="I25:P25"/>
    <mergeCell ref="I26:P26"/>
    <mergeCell ref="I27:P27"/>
    <mergeCell ref="I28:P28"/>
    <mergeCell ref="I29:P29"/>
    <mergeCell ref="I30:P30"/>
    <mergeCell ref="I21:P21"/>
    <mergeCell ref="I22:P22"/>
    <mergeCell ref="I23:P23"/>
    <mergeCell ref="I24:P24"/>
    <mergeCell ref="K50:P50"/>
    <mergeCell ref="I51:P51"/>
    <mergeCell ref="K52:P52"/>
    <mergeCell ref="K53:P53"/>
    <mergeCell ref="K54:P54"/>
    <mergeCell ref="I55:P55"/>
    <mergeCell ref="I57:P57"/>
    <mergeCell ref="I58:P58"/>
    <mergeCell ref="I54:J54"/>
    <mergeCell ref="A56:P56"/>
    <mergeCell ref="I53:J53"/>
    <mergeCell ref="I94:P94"/>
    <mergeCell ref="I95:P95"/>
    <mergeCell ref="I96:P96"/>
    <mergeCell ref="I97:P97"/>
    <mergeCell ref="I98:P98"/>
    <mergeCell ref="I99:P99"/>
    <mergeCell ref="I100:P100"/>
    <mergeCell ref="I101:P101"/>
    <mergeCell ref="I102:P102"/>
    <mergeCell ref="I103:P103"/>
    <mergeCell ref="I104:P104"/>
    <mergeCell ref="I105:P105"/>
    <mergeCell ref="I106:P106"/>
    <mergeCell ref="I107:P107"/>
    <mergeCell ref="I108:P108"/>
    <mergeCell ref="I109:P109"/>
    <mergeCell ref="I110:P110"/>
    <mergeCell ref="I111:P111"/>
    <mergeCell ref="I112:P112"/>
    <mergeCell ref="I113:P113"/>
    <mergeCell ref="I114:P114"/>
    <mergeCell ref="I116:P116"/>
    <mergeCell ref="I117:P117"/>
    <mergeCell ref="I118:P118"/>
    <mergeCell ref="I119:P119"/>
    <mergeCell ref="I120:P120"/>
    <mergeCell ref="I121:P121"/>
    <mergeCell ref="A115:P115"/>
    <mergeCell ref="I122:P122"/>
    <mergeCell ref="I123:P123"/>
    <mergeCell ref="I124:P124"/>
    <mergeCell ref="I125:P125"/>
    <mergeCell ref="I126:P126"/>
    <mergeCell ref="I127:P127"/>
    <mergeCell ref="I128:P128"/>
    <mergeCell ref="I129:P129"/>
    <mergeCell ref="I130:P130"/>
    <mergeCell ref="I131:P131"/>
    <mergeCell ref="I132:P132"/>
    <mergeCell ref="I133:P133"/>
    <mergeCell ref="I144:P144"/>
    <mergeCell ref="I145:P145"/>
    <mergeCell ref="I146:P146"/>
    <mergeCell ref="I147:P147"/>
    <mergeCell ref="I148:P148"/>
    <mergeCell ref="I149:P149"/>
    <mergeCell ref="I140:P140"/>
    <mergeCell ref="I141:P141"/>
    <mergeCell ref="G3:H3"/>
    <mergeCell ref="J192:P192"/>
    <mergeCell ref="J193:P193"/>
    <mergeCell ref="J194:P194"/>
    <mergeCell ref="J195:P195"/>
    <mergeCell ref="A196:P197"/>
    <mergeCell ref="A198:P199"/>
    <mergeCell ref="I142:P142"/>
    <mergeCell ref="I143:P143"/>
    <mergeCell ref="A169:P169"/>
    <mergeCell ref="A192:I192"/>
    <mergeCell ref="A193:I193"/>
    <mergeCell ref="A194:I194"/>
    <mergeCell ref="A195:I195"/>
    <mergeCell ref="I154:P154"/>
    <mergeCell ref="I155:P155"/>
    <mergeCell ref="I156:P156"/>
    <mergeCell ref="I157:P157"/>
    <mergeCell ref="A191:P191"/>
    <mergeCell ref="I153:P153"/>
    <mergeCell ref="I150:P150"/>
    <mergeCell ref="I151:P151"/>
    <mergeCell ref="I152:P152"/>
    <mergeCell ref="I165:P165"/>
  </mergeCells>
  <phoneticPr fontId="0" type="noConversion"/>
  <printOptions horizontalCentered="1" gridLines="1"/>
  <pageMargins left="0.25" right="0.25" top="0.75" bottom="0.75" header="0.3" footer="0.3"/>
  <pageSetup paperSize="9" scale="47" fitToHeight="0" orientation="landscape" r:id="rId1"/>
  <headerFooter alignWithMargins="0">
    <oddFooter>&amp;LAnlage 1b zur Vereinbarung gem.§§ 113, 118 und 120 SGB V zu PIA vom 01.01.2023&amp;R&amp;P / &amp;N</oddFooter>
  </headerFooter>
  <rowBreaks count="7" manualBreakCount="7">
    <brk id="40" max="9" man="1"/>
    <brk id="55" max="16383" man="1"/>
    <brk id="87" max="10" man="1"/>
    <brk id="114" max="10" man="1"/>
    <brk id="137" max="10" man="1"/>
    <brk id="162" max="10" man="1"/>
    <brk id="190" max="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4</vt:i4>
      </vt:variant>
    </vt:vector>
  </HeadingPairs>
  <TitlesOfParts>
    <vt:vector size="6" baseType="lpstr">
      <vt:lpstr>Erwachsenenpsychiatrie</vt:lpstr>
      <vt:lpstr>Kinder- und Jugendpsychiatrie</vt:lpstr>
      <vt:lpstr>Erwachsenenpsychiatrie!Druckbereich</vt:lpstr>
      <vt:lpstr>'Kinder- und Jugendpsychiatrie'!Druckbereich</vt:lpstr>
      <vt:lpstr>Erwachsenenpsychiatrie!Drucktitel</vt:lpstr>
      <vt:lpstr>'Kinder- und Jugendpsychiatrie'!Drucktitel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liejul</cp:lastModifiedBy>
  <cp:lastPrinted>2023-08-22T05:54:09Z</cp:lastPrinted>
  <dcterms:created xsi:type="dcterms:W3CDTF">2007-04-04T08:59:57Z</dcterms:created>
  <dcterms:modified xsi:type="dcterms:W3CDTF">2023-09-29T12:40:07Z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